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naslovna" sheetId="2" r:id="rId1"/>
    <sheet name="mapa 1 građ-obrtnički" sheetId="1" r:id="rId2"/>
    <sheet name="mapa 3 elektrotehnički" sheetId="6" r:id="rId3"/>
    <sheet name="mapa 4 VIK" sheetId="5" r:id="rId4"/>
    <sheet name="mapa5 strojarski tehnika" sheetId="4" r:id="rId5"/>
    <sheet name="mapa 6 elektro tehnika" sheetId="3" r:id="rId6"/>
  </sheets>
  <definedNames>
    <definedName name="_xlnm.Print_Titles" localSheetId="1">'mapa 1 građ-obrtnički'!$6:$8</definedName>
    <definedName name="_xlnm.Print_Area" localSheetId="2">'mapa 3 elektrotehnički'!$A$1:$F$113</definedName>
  </definedNames>
  <calcPr calcId="145621"/>
</workbook>
</file>

<file path=xl/calcChain.xml><?xml version="1.0" encoding="utf-8"?>
<calcChain xmlns="http://schemas.openxmlformats.org/spreadsheetml/2006/main">
  <c r="F71" i="6" l="1"/>
  <c r="D37" i="2"/>
  <c r="F346" i="4"/>
  <c r="F345" i="4"/>
  <c r="F344" i="4"/>
  <c r="F340" i="4"/>
  <c r="F338" i="4"/>
  <c r="F336" i="4"/>
  <c r="F334" i="4"/>
  <c r="F332" i="4"/>
  <c r="F330" i="4"/>
  <c r="F328" i="4"/>
  <c r="F326" i="4"/>
  <c r="F324" i="4"/>
  <c r="F322" i="4"/>
  <c r="F95" i="6"/>
  <c r="F93" i="6"/>
  <c r="F91" i="6"/>
  <c r="F96" i="6" s="1"/>
  <c r="F86" i="6"/>
  <c r="F84" i="6"/>
  <c r="F82" i="6"/>
  <c r="F80" i="6"/>
  <c r="F78" i="6"/>
  <c r="F76" i="6"/>
  <c r="F74" i="6"/>
  <c r="F68" i="6"/>
  <c r="F87" i="6" s="1"/>
  <c r="F66" i="6"/>
  <c r="F61" i="6"/>
  <c r="F59" i="6"/>
  <c r="F58" i="6"/>
  <c r="F55" i="6"/>
  <c r="F54" i="6"/>
  <c r="F62" i="6" s="1"/>
  <c r="F47" i="6"/>
  <c r="F45" i="6"/>
  <c r="F42" i="6"/>
  <c r="F31" i="6"/>
  <c r="F32" i="6" s="1"/>
  <c r="F100" i="6" s="1"/>
  <c r="F48" i="6" l="1"/>
  <c r="F101" i="6" s="1"/>
  <c r="F102" i="6"/>
  <c r="F103" i="6" s="1"/>
  <c r="F104" i="6" s="1"/>
  <c r="F106" i="6" s="1"/>
  <c r="D35" i="2" s="1"/>
  <c r="F46" i="3"/>
  <c r="F108" i="3" s="1"/>
  <c r="F223" i="4" l="1"/>
  <c r="F69" i="5" l="1"/>
  <c r="F68" i="5"/>
  <c r="F67" i="5"/>
  <c r="F66" i="5"/>
  <c r="A66" i="5"/>
  <c r="F65" i="5"/>
  <c r="F71" i="5"/>
  <c r="F85" i="5"/>
  <c r="F59" i="5"/>
  <c r="F58" i="5"/>
  <c r="F57" i="5"/>
  <c r="F56" i="5"/>
  <c r="F55" i="5"/>
  <c r="F54" i="5"/>
  <c r="F53" i="5"/>
  <c r="F52" i="5"/>
  <c r="F51" i="5"/>
  <c r="A51" i="5"/>
  <c r="A52" i="5"/>
  <c r="A53" i="5"/>
  <c r="A54" i="5"/>
  <c r="A55" i="5"/>
  <c r="A56" i="5"/>
  <c r="A57" i="5"/>
  <c r="A58" i="5"/>
  <c r="A59" i="5"/>
  <c r="F50" i="5"/>
  <c r="F61" i="5"/>
  <c r="F84" i="5" s="1"/>
  <c r="F86" i="5" s="1"/>
  <c r="F42" i="5"/>
  <c r="F41" i="5"/>
  <c r="F40" i="5"/>
  <c r="F39" i="5"/>
  <c r="F37" i="5"/>
  <c r="A37" i="5"/>
  <c r="F36" i="5"/>
  <c r="F35" i="5"/>
  <c r="F44" i="5"/>
  <c r="F79" i="5"/>
  <c r="F29" i="5"/>
  <c r="F28" i="5"/>
  <c r="F27" i="5"/>
  <c r="F31" i="5" s="1"/>
  <c r="F78" i="5" s="1"/>
  <c r="F80" i="5" s="1"/>
  <c r="F26" i="5"/>
  <c r="F25" i="5"/>
  <c r="F24" i="5"/>
  <c r="F23" i="5"/>
  <c r="F22" i="5"/>
  <c r="F21" i="5"/>
  <c r="F110" i="1"/>
  <c r="F106" i="3"/>
  <c r="F104" i="3"/>
  <c r="F102" i="3"/>
  <c r="F100" i="3"/>
  <c r="F98" i="3"/>
  <c r="F96" i="3"/>
  <c r="F94" i="3"/>
  <c r="F92" i="3"/>
  <c r="F90" i="3"/>
  <c r="F88" i="3"/>
  <c r="F86" i="3"/>
  <c r="F84" i="3"/>
  <c r="F82" i="3"/>
  <c r="F80" i="3"/>
  <c r="F76" i="3"/>
  <c r="F75" i="3"/>
  <c r="F72" i="3"/>
  <c r="F71" i="3"/>
  <c r="F68" i="3"/>
  <c r="F67" i="3"/>
  <c r="F66" i="3"/>
  <c r="F65" i="3"/>
  <c r="F64" i="3"/>
  <c r="F58" i="3"/>
  <c r="F49" i="3"/>
  <c r="F311" i="4"/>
  <c r="F309" i="4"/>
  <c r="F307" i="4"/>
  <c r="F305" i="4"/>
  <c r="F303" i="4"/>
  <c r="F301" i="4"/>
  <c r="F300" i="4"/>
  <c r="F297" i="4"/>
  <c r="F295" i="4"/>
  <c r="F293" i="4"/>
  <c r="F291" i="4"/>
  <c r="F288" i="4"/>
  <c r="F285" i="4"/>
  <c r="F277" i="4"/>
  <c r="F275" i="4"/>
  <c r="F273" i="4"/>
  <c r="F271" i="4"/>
  <c r="F269" i="4"/>
  <c r="F267" i="4"/>
  <c r="F265" i="4"/>
  <c r="F263" i="4"/>
  <c r="F261" i="4"/>
  <c r="F259" i="4"/>
  <c r="F252" i="4"/>
  <c r="F250" i="4"/>
  <c r="F247" i="4"/>
  <c r="F246" i="4"/>
  <c r="F243" i="4"/>
  <c r="F240" i="4"/>
  <c r="F238" i="4"/>
  <c r="F235" i="4"/>
  <c r="F234" i="4"/>
  <c r="F231" i="4"/>
  <c r="F228" i="4"/>
  <c r="F226" i="4"/>
  <c r="F220" i="4"/>
  <c r="F218" i="4"/>
  <c r="F210" i="4"/>
  <c r="F208" i="4"/>
  <c r="F201" i="4"/>
  <c r="F203" i="4" s="1"/>
  <c r="F194" i="4"/>
  <c r="F192" i="4"/>
  <c r="F191" i="4"/>
  <c r="F190" i="4"/>
  <c r="F187" i="4"/>
  <c r="F185" i="4"/>
  <c r="F182" i="4"/>
  <c r="F175" i="4"/>
  <c r="F173" i="4"/>
  <c r="F170" i="4"/>
  <c r="F168" i="4"/>
  <c r="F166" i="4"/>
  <c r="F164" i="4"/>
  <c r="F162" i="4"/>
  <c r="F160" i="4"/>
  <c r="F158" i="4"/>
  <c r="F156" i="4"/>
  <c r="F139" i="4"/>
  <c r="F138" i="4"/>
  <c r="F137" i="4"/>
  <c r="F136" i="4"/>
  <c r="F135" i="4"/>
  <c r="F134" i="4"/>
  <c r="F133" i="4"/>
  <c r="F132" i="4"/>
  <c r="F131" i="4"/>
  <c r="F130" i="4"/>
  <c r="F129" i="4"/>
  <c r="F128" i="4"/>
  <c r="F127" i="4"/>
  <c r="F126" i="4"/>
  <c r="F125" i="4"/>
  <c r="F124" i="4"/>
  <c r="F123" i="4"/>
  <c r="F122" i="4"/>
  <c r="F121" i="4"/>
  <c r="F120" i="4"/>
  <c r="F119" i="4"/>
  <c r="F118" i="4"/>
  <c r="F117" i="4"/>
  <c r="F141" i="4" s="1"/>
  <c r="F109" i="4"/>
  <c r="F106" i="4"/>
  <c r="F103" i="4"/>
  <c r="F96" i="4"/>
  <c r="F94" i="4"/>
  <c r="F93" i="4"/>
  <c r="F92" i="4"/>
  <c r="F91" i="4"/>
  <c r="F90" i="4"/>
  <c r="F89" i="4"/>
  <c r="F98" i="4" s="1"/>
  <c r="F80" i="4"/>
  <c r="F78" i="4"/>
  <c r="F76" i="4"/>
  <c r="F73" i="4"/>
  <c r="F70" i="4"/>
  <c r="F69" i="4"/>
  <c r="F68" i="4"/>
  <c r="F67" i="4"/>
  <c r="F66" i="4"/>
  <c r="F65" i="4"/>
  <c r="F64" i="4"/>
  <c r="F63" i="4"/>
  <c r="F62" i="4"/>
  <c r="F61" i="4"/>
  <c r="F60" i="4"/>
  <c r="F59" i="4"/>
  <c r="F58" i="4"/>
  <c r="F50" i="4"/>
  <c r="F48" i="4"/>
  <c r="F47" i="4"/>
  <c r="F44" i="4"/>
  <c r="F41" i="4"/>
  <c r="F39" i="4"/>
  <c r="F37" i="4"/>
  <c r="F34" i="4"/>
  <c r="F31" i="4"/>
  <c r="F29" i="4"/>
  <c r="F26" i="4"/>
  <c r="F24" i="4"/>
  <c r="F21" i="4"/>
  <c r="F19" i="4"/>
  <c r="F192" i="1"/>
  <c r="F169" i="1"/>
  <c r="F198" i="1"/>
  <c r="F195" i="1"/>
  <c r="F121" i="1"/>
  <c r="F27" i="1"/>
  <c r="F60" i="1"/>
  <c r="F118" i="1"/>
  <c r="F184" i="1"/>
  <c r="F181" i="1"/>
  <c r="D153" i="1"/>
  <c r="F153" i="1"/>
  <c r="D187" i="1"/>
  <c r="F54" i="1"/>
  <c r="F166" i="1"/>
  <c r="D159" i="1"/>
  <c r="F159" i="1"/>
  <c r="D156" i="1"/>
  <c r="F156" i="1"/>
  <c r="F147" i="1"/>
  <c r="F150" i="1"/>
  <c r="F144" i="1"/>
  <c r="F171" i="1"/>
  <c r="F215" i="1"/>
  <c r="F178" i="1"/>
  <c r="F177" i="1"/>
  <c r="D137" i="1"/>
  <c r="F137" i="1"/>
  <c r="F134" i="1"/>
  <c r="F139" i="1"/>
  <c r="F214" i="1"/>
  <c r="D115" i="1"/>
  <c r="D102" i="1"/>
  <c r="F102" i="1"/>
  <c r="D100" i="1"/>
  <c r="D101" i="1"/>
  <c r="F101" i="1"/>
  <c r="D112" i="1"/>
  <c r="D110" i="1"/>
  <c r="D111" i="1"/>
  <c r="D107" i="1"/>
  <c r="F107" i="1"/>
  <c r="D105" i="1"/>
  <c r="D106" i="1"/>
  <c r="F106" i="1"/>
  <c r="D97" i="1"/>
  <c r="F97" i="1"/>
  <c r="D95" i="1"/>
  <c r="D90" i="1"/>
  <c r="D91" i="1"/>
  <c r="F91" i="1"/>
  <c r="D92" i="1"/>
  <c r="F92" i="1"/>
  <c r="D87" i="1"/>
  <c r="F87" i="1"/>
  <c r="D85" i="1"/>
  <c r="D86" i="1"/>
  <c r="F86" i="1"/>
  <c r="D82" i="1"/>
  <c r="F82" i="1"/>
  <c r="D80" i="1"/>
  <c r="D81" i="1"/>
  <c r="F81" i="1"/>
  <c r="D77" i="1"/>
  <c r="F77" i="1"/>
  <c r="D75" i="1"/>
  <c r="F75" i="1"/>
  <c r="D72" i="1"/>
  <c r="D70" i="1"/>
  <c r="D71" i="1"/>
  <c r="D76" i="1"/>
  <c r="F76" i="1"/>
  <c r="D96" i="1"/>
  <c r="F96" i="1"/>
  <c r="F105" i="1"/>
  <c r="F100" i="1"/>
  <c r="F95" i="1"/>
  <c r="F90" i="1"/>
  <c r="F85" i="1"/>
  <c r="F80" i="1"/>
  <c r="F24" i="1"/>
  <c r="F22" i="1"/>
  <c r="D49" i="1"/>
  <c r="D51" i="1"/>
  <c r="F51" i="1"/>
  <c r="D45" i="1"/>
  <c r="D43" i="1"/>
  <c r="D41" i="1"/>
  <c r="D37" i="1"/>
  <c r="D39" i="1"/>
  <c r="F29" i="1"/>
  <c r="F211" i="1"/>
  <c r="D35" i="1"/>
  <c r="F35" i="1"/>
  <c r="F55" i="1"/>
  <c r="F57" i="1"/>
  <c r="F189" i="1"/>
  <c r="F115" i="1"/>
  <c r="F112" i="1"/>
  <c r="F111" i="1"/>
  <c r="F71" i="1"/>
  <c r="F72" i="1"/>
  <c r="F43" i="1"/>
  <c r="F37" i="1"/>
  <c r="F70" i="1"/>
  <c r="F123" i="1"/>
  <c r="F213" i="1"/>
  <c r="F13" i="1"/>
  <c r="F15" i="1"/>
  <c r="F187" i="1"/>
  <c r="F200" i="1"/>
  <c r="F216" i="1"/>
  <c r="F18" i="1"/>
  <c r="F210" i="1"/>
  <c r="F49" i="1"/>
  <c r="F47" i="1"/>
  <c r="F45" i="1"/>
  <c r="F41" i="1"/>
  <c r="F39" i="1"/>
  <c r="F62" i="1"/>
  <c r="F212" i="1"/>
  <c r="F217" i="1"/>
  <c r="F218" i="1"/>
  <c r="F219" i="1"/>
  <c r="D31" i="2"/>
  <c r="F52" i="4" l="1"/>
  <c r="F82" i="4"/>
  <c r="F111" i="4"/>
  <c r="F196" i="4"/>
  <c r="F212" i="4"/>
  <c r="F254" i="4"/>
  <c r="F279" i="4"/>
  <c r="F313" i="4"/>
  <c r="F342" i="4" s="1"/>
  <c r="D39" i="2"/>
  <c r="F89" i="5"/>
  <c r="D33" i="2"/>
  <c r="F91" i="5"/>
  <c r="F93" i="5"/>
  <c r="D42" i="2" l="1"/>
  <c r="D43" i="2" s="1"/>
  <c r="D44" i="2" s="1"/>
</calcChain>
</file>

<file path=xl/sharedStrings.xml><?xml version="1.0" encoding="utf-8"?>
<sst xmlns="http://schemas.openxmlformats.org/spreadsheetml/2006/main" count="1149" uniqueCount="660">
  <si>
    <t>ST.</t>
  </si>
  <si>
    <t>TROŠK.</t>
  </si>
  <si>
    <t>JED.</t>
  </si>
  <si>
    <t>MJERE</t>
  </si>
  <si>
    <t>KOLIČINA</t>
  </si>
  <si>
    <t>JEDINIČNA</t>
  </si>
  <si>
    <t>CIJENA</t>
  </si>
  <si>
    <t>/kn/</t>
  </si>
  <si>
    <t>UKUPNA</t>
  </si>
  <si>
    <t>S A D R Ž A J :</t>
  </si>
  <si>
    <t>m2</t>
  </si>
  <si>
    <t>1.0.</t>
  </si>
  <si>
    <t>2.0.</t>
  </si>
  <si>
    <t>2.1.</t>
  </si>
  <si>
    <t>2.2.</t>
  </si>
  <si>
    <t>m3</t>
  </si>
  <si>
    <t>1.1.</t>
  </si>
  <si>
    <t>1.2.</t>
  </si>
  <si>
    <t>PRETHODNI I PRIPREMNI RADOVI</t>
  </si>
  <si>
    <t>komplet</t>
  </si>
  <si>
    <t>Izrada i postavljanje oznake gradilišta i ograđivanje gradilišta.</t>
  </si>
  <si>
    <t>m</t>
  </si>
  <si>
    <t>kg</t>
  </si>
  <si>
    <t>SVEUKUPNO:</t>
  </si>
  <si>
    <t>UKUPNO:</t>
  </si>
  <si>
    <t>PDV - 25%</t>
  </si>
  <si>
    <t>projektant:</t>
  </si>
  <si>
    <t>Ana Laća mag.ing.arh.</t>
  </si>
  <si>
    <t>OPĆI UVJETI IZVOĐENJA</t>
  </si>
  <si>
    <t>Izvođač radova dužan je betonske radove izvesti prema pravilniku o tehničkim normativima za beton i armirani beton, opisima i stavkama troškovnika, te prema HRN.
Izvođač radova dužan je evidentirati podatke o kvaliteti ugrađenih materijala i izvedenih radova, zapisnik o primopredaji radova u toku izvedbe, podatke o vremenskim prilikama, dnevnim temperaturama i sl. Navedeni podaci u svakom momentu moraju biti dostupni nadzornoj službi. Betoniranje izvesti uz upotrebu vibratora, te voditi računa da ne dođe do segregacije betona. Za izradu betona upotrijebiti agregat koji udovoljava uvjetima kvalitete prema HRN propisima. HRN određuje uvjete koje mora ispunjavati cement koji se upotrebljava za izradu betona. Za izradu betona upotrebljava se voda koja udovoljava uvjetima što su utvrđeni propisom u HRN.
Betoniranje može početi nakon pregleda podloge, skela, oplate i armature. Beton se mora transportirati i ubacivati u konstrukciju na način i uz uvjete koji sprečavaju segregaciju betona. Konzistencija betona mora biti takva da se beton može kvalitetno ugraditi. Neposredno nakon ugradnje beton mora biti zaštićen od atmosferskih utjecaja, opterećenja i drugih štetnih utjecaja. Potrebno je provoditi propisanu njegu betona.</t>
  </si>
  <si>
    <t>beton</t>
  </si>
  <si>
    <t>armatura</t>
  </si>
  <si>
    <t>oplata</t>
  </si>
  <si>
    <t>Drenažna cijev DN200</t>
  </si>
  <si>
    <t>Dobava i ugradnja PVC drenažne cijevi DN200 mm u drenažni kanal. U cijenu je uključena i dobava i ugradnja kamenog materijala (prani drobljenac 32-64mm oko cijevi) i polaganje geotekstila u rov s drenažnom cijevi.</t>
  </si>
  <si>
    <t>Kameni materijal</t>
  </si>
  <si>
    <t>Čišćenje gradilišta nakon završetka radova i odvoz otpada na deponiju.</t>
  </si>
  <si>
    <t>sati</t>
  </si>
  <si>
    <t>ZEMLJANI RADOVI</t>
  </si>
  <si>
    <t>Iskope vršiti strojno i na način da se za iskope dublje od 2m izvode pokosi i da se osigura građevinska jama. Nasip i zatrpavanje zemljom izvesti u slojevima uz nabijanje na potrebnu zbijenost. Sva zatrpavanja i nasipavanja izvesti materijalom bez otpadaka i organskih tvari. Svi zemljani radovi moraju se izvoditi u skladu s tehničkim uvjetima za zemljane radove. Obračun količina nasipavanja vrši se u svemu prema građevinskim normama. Nasip se mjeri materijalom u izvedenom stanju na mjestu izvedbe.</t>
  </si>
  <si>
    <t xml:space="preserve">Strojni iskop humusa na mjestu strojarnice i pješačkih površina, klupa i ležaljki. Dubina iskopa od 30cm. Iskopani materijal odvesti na deponij udaljen do 5km što je uključeno u cijenu iskopa. Obračun materijala u sraslom stanju.  </t>
  </si>
  <si>
    <t>Strojni iskop zemlje  C kategorije za temelje klupa, ograde, tuša, kabine za presvlačenje, pitnika i stupova nadstrešnice. Točne dimenzije prema projektu.</t>
  </si>
  <si>
    <t>Strojni iskop zemlje  C kategorije za izradu pješačkih površina. Višak zemlje deponirati u neposrednoj blizini na udaljenosti do 50m u odnosu na mjesto iskopa što je uključeno u cijenu iskopa.  Radove izvesti prema projektnoj dokumentaciji.</t>
  </si>
  <si>
    <t>Zatrpavanje zemljom od iskopa nakon izvedene strojarnice. Zatrpavanje vršiti u slojevima od 50 cm uz nabijanje ugrađene zemlje. U cijenu su uključeni svi transporti od privremene deponije do mjesta ugradnje(max 50m udaljenosti). Obračun prema zbijenom stanju ugrađene zbijene zemlje.</t>
  </si>
  <si>
    <t>Dobava i ugradnja geotekstila(300g/m2) s potrebnim preklopima prema specifikaciji proizvođača, u slojeve podloge pješačke površine i oko drenažne cijevi. Sve izvesti prema detaljima iz projekta. Obračun prema tlocrtnoj površini postavljanja, bez preklopa.</t>
  </si>
  <si>
    <t>Dobava i ugradnja šljunka granulacije 32-64mm oko drenažne cijevi.</t>
  </si>
  <si>
    <t>3.0.</t>
  </si>
  <si>
    <t>4.0.</t>
  </si>
  <si>
    <t>RADOVI UKLANJANJA</t>
  </si>
  <si>
    <t>3.1.</t>
  </si>
  <si>
    <t>3.2.</t>
  </si>
  <si>
    <t>3.3.</t>
  </si>
  <si>
    <t>3.4.</t>
  </si>
  <si>
    <t>3.5.</t>
  </si>
  <si>
    <t>3.6.</t>
  </si>
  <si>
    <t>3.7.</t>
  </si>
  <si>
    <t>3.8.</t>
  </si>
  <si>
    <t>3.9.</t>
  </si>
  <si>
    <t>Uklanjanje rubnjaka uz postojeću pješačku stazu. Obračun po m uklonjenog rubnjaka. U cijenu je uključeno i zbrinjavanje te odvoz uklonjenih rubnjaka na deponiju udaljenu do 5km.</t>
  </si>
  <si>
    <t>Uklanjanje slojeva asfalta s dijela pješačke staze uključivo odvoz i zbrinjavanje uklonjenog materijala na deponij udaljen do 5 km.</t>
  </si>
  <si>
    <t xml:space="preserve">Nabava, ugradnja i strojno zbijanje kamenog materijala (drobljeni kamen ili šljunak) granulacije 0-32mm ispod ab ploča pješačkih površina, AB ploča uz ležaljeke i asfaltiranih pješačkih površina. Debljina sloja je 30cm u zbijenom stanju. Zbijanje izvesti s konačnom potrebnom ujednačenom zbijenošću - modul stišljivosti 40MN/m2.  </t>
  </si>
  <si>
    <t>4.1.</t>
  </si>
  <si>
    <t>4.2.</t>
  </si>
  <si>
    <t>4.3.</t>
  </si>
  <si>
    <t>4.4.</t>
  </si>
  <si>
    <t>4.5.</t>
  </si>
  <si>
    <t>4.6.</t>
  </si>
  <si>
    <t>4.7.</t>
  </si>
  <si>
    <t>4.8.</t>
  </si>
  <si>
    <t>4.9.</t>
  </si>
  <si>
    <t>4.10.</t>
  </si>
  <si>
    <t>Izrada AB podne ploče na mjestu prostora obloženog antitraumatskom oblogom a izvan gabarita strojarnice spray parka debljine 30cm betonom C 30/37, XC2, XD2, XF3 . Izvedba u dvostranoj oplati, armatura prema projektu konstrukcije, tlocrtne dimenzije prema glavnom projektu. Prije betoniranja izvesti potreban razvod instalacija.</t>
  </si>
  <si>
    <t xml:space="preserve">Izrada AB podne ploče(pješačka površina) oko površine spray parka koja nije obložena antitraumatskom oblogom. Ploču izvoditi u padu od 3%, debljine od 12-20cm,  betonom C 30/37, XC2, XD2, XF3. Izvedba u dvostranoj oplati, armatura prema projektu konstrukcije, tlocrtne dimenzije prema glavnom projektu.  Prije betoniranja izvesti  potreban razvod instalacija. Završna obrada posipom kvarcnog pijeska za protukliznost.   </t>
  </si>
  <si>
    <t>Izrada betonskih temelja sprava vodenih atrakcija betonom C 30/37, XC2, XD2, XF3. Izvedba u dvostranoj oplati, armatura prema projektu konstrukcije, tlocrtne dimenzije dimenzije temeljnih  stopa 50x50cm, promjenjive visine(20-25cm) zbog izvedbe podloge u padu oko temelja. Prije betoniranja izvesti  potreban razvod instalacija i podložne temeljne pločice sprava, sve izvesti prema uputama proizvođača sprava i glavnom projektu.</t>
  </si>
  <si>
    <t xml:space="preserve">Izrada AB klupa betonom C 30/37, XC2, XD2, XF3. Izvedba u  glatkoj oplati, armatura prema projektu konstrukcije, dimenzije elemenata prema glavnom projektu.  </t>
  </si>
  <si>
    <t xml:space="preserve">Izrada AB temelja stupova za prihvat platna nadstrešnice betonom C 30/37, XC2, XD2, XF3. Temelj je dimenzija 60x60x80 cm. Izvedba u zemlji i  dvostranoj glatkoj oplati. Prije betoniranja izvesti potreban razvod instalacija, a prilikom betonaže ugraditi sidrene vijke za pričvršćenje čeličnog stupa prema shemi radioničkog nacrta.  </t>
  </si>
  <si>
    <t>Izrada AB temelja ograde betonom C 20/25, XC2. Temelj je dimenzija 30x30x50 cm. Izvedba u zemlji i  dvostranoj glatkoj oplati.</t>
  </si>
  <si>
    <t>Izrada AB stropne ploče strojarnice debljine 30cm betonom C 30/37, XC2, XD2, XF3,VDP2. Izvedba u dvostranoj oplati, armatura prema projektu konstrukcije, tlocrtne dimenzije prema glavnom projektu. Prije betoniranja izvesti potreban razvod instalacija</t>
  </si>
  <si>
    <t>Izrada AB zidova strojarnice debljine 20cm betonom C 30/37, XC2, XD2, XF3, VDP2. Izvedba u dvostranoj oplati, armatura prema projektu konstrukcije, sve dimenzije zidova i otvora prema glavnom projektu.Prije betoniranja izvesti potreban razvod instalacija.</t>
  </si>
  <si>
    <t>Izrada AB temeljne ploče strojarnice debljine 30cm betonom  C 30/37, XC2, XD2, XF3,VDP2. Izvedba u dvostranoj oplati, armatura prema projektu konstrukcije, tlocrtne dimenzije prema glavnom projektu.Prije betoniranja izvesti potreban razvod instalacija.</t>
  </si>
  <si>
    <t>Izrada betonske podloge za antitraumatsku oblogu laganim betonom (beton s kuglicama ekspandirane gline)  . Debljina ugrađenog betona od 20 do 30cm. Beton izvesti u padu prema projektu. Površina mora biti zaglađena i pripremljena za izvedbu antitraumatske obloge.</t>
  </si>
  <si>
    <t>Nabava, ugradnja i strojno zbijanje kamenog materijala (drobljeni kamen) granulacije 0-32mm ispod podne ploče strojarnice. Debljina sloja je 30cm u zbijenom stanju. Zbijanje izvesti vibro pločom.</t>
  </si>
  <si>
    <t xml:space="preserve">Dobava, izrada i ugradnja drvene obloge za sjedenje. Obloga se montira na AB klupe, a pričvršćuju se pocinčanim spojnim sredstvima međusobno i za AB konstrukciju klupa. Drvenu oblogu i potkonstrukciju izraditi od hoblanih letvi sibirskog ariša  debljine 3cm na potkonstrukciji od istog materijala debljine 2cm. U cijenu uključen i sav spojni materijal i dvostruki premaz bezbojnim lakom prije montaže. Oblogu ugraditi na projektirano mjesto. Obračun drvene građe po m2 ugrađene obloge s potkonstrukcijom. </t>
  </si>
  <si>
    <t>5.0.</t>
  </si>
  <si>
    <t>IZOLATERSKI RADOVI</t>
  </si>
  <si>
    <t>Hidroizolacija se izvodi na prethodno izvedenoj armiranobetonskoj nosivoj konstrukciji zaglađene površine, što je uključeno u cijenu hidroizolacije.</t>
  </si>
  <si>
    <t>Ugradnju vršiti od strane ovlaštenih osoba od strane proizvođača i prema uputama proizvođača.</t>
  </si>
  <si>
    <t>Uključen kompletan rad, materijal i pribor. Obračun se vrši po m2 izoliranih površina.</t>
  </si>
  <si>
    <r>
      <rPr>
        <b/>
        <u/>
        <sz val="11"/>
        <rFont val="Calibri"/>
        <family val="2"/>
        <charset val="238"/>
        <scheme val="minor"/>
      </rPr>
      <t>NAPOMENA:</t>
    </r>
    <r>
      <rPr>
        <sz val="11"/>
        <rFont val="Calibri"/>
        <family val="2"/>
        <charset val="238"/>
        <scheme val="minor"/>
      </rPr>
      <t xml:space="preserve"> Sve radove izvesti prema općim tehničkim uvjetima. Prije početka radova označiti sve trase postojećih instalacija unutar obuhvata izvođenja radova.Sve instalacije na označenim trasama zaštititi od mogućih oštećivanja.Nasip i zatrpavanje zemljom izvesti u slojevima uz nabijanje na potrebnu zbijenost. Sva zatrpavanja i nasipavanja izvesti materijalom bez otpadaka i organskih tvari. Svi zemljani radovi moraju se izvoditi u skladu s tehničkim uvjetima za zemljane radove. Obračun količina nasipavanja vrši se u svemu prema građevinskim normama. Nasip se mjeri materijalom u izvedenom stanju na mjestu izvedbe.</t>
    </r>
  </si>
  <si>
    <t>5.1.</t>
  </si>
  <si>
    <t>5.2.</t>
  </si>
  <si>
    <t>Izvedba horizotalne i vertikalne hidroizolacije jednokomponentnim  hidroizolacijskim mortom ojačanim vlaknima za primjenu u bazenima i spremnicima vode. Izvoditi na podovima. zidovima i stropu u unutrašnjosti strojarnice. Posebnu pozornost posvetiti obradi prodora instalacijskih cijevi i brtvljenju. Sve izvesti prema uputama proizvođača. Obračun po m2 izvedene hidroizolacije.</t>
  </si>
  <si>
    <t>ANTITRAUMATSKA OBLOGA</t>
  </si>
  <si>
    <t xml:space="preserve">Dobava i ugradnja antitraumatske obloge - lijevana guma koja se sastoji od EPDM granulata u boji i PU veziva,  debljine 10mm. Nanosi na građevinsku podlogu od betona premazane primerom (premaz primerom ukjučen u cijenu). Obloga se izvodi u dvije boje RAL7015  slate gray i RAL1012 yellow. U cijenu je uključen sav rad i materijal potreban za izradu obloge. Obračun prema površini izvedene obloge.
</t>
  </si>
  <si>
    <t>RAL7015  slate gray</t>
  </si>
  <si>
    <t>RAL1012 yellow</t>
  </si>
  <si>
    <t xml:space="preserve">6. </t>
  </si>
  <si>
    <t>BRAVARSKI RADOVI</t>
  </si>
  <si>
    <t>Dobava i ugradnja penjalica za spuštanje u strojarnicu. Penjalice se izvode od betonskog željeza promjera 20mm i to 3 komada/metar visine. U cijenu je uključeno savijanje željeza, bušenje AB zida, sidrenje specijalnim ljepilom i sve potrebno za punu funkcionalnost penjalice.</t>
  </si>
  <si>
    <t>kom.</t>
  </si>
  <si>
    <t xml:space="preserve">Dobava i ugradnja stupova nadstrešnice. Stupovi se izvode od čeličnih cijevi  Ø193,7 x 8 mm, visine 4,0m s poklopcem za spajanje i servisiranje elektroinstalacija vođenih unutar stupa, prihvatima za montažu reflektora i platna nadstrešnice. Stup je pocinčan i bojan, RAL po odabiru projektanta. Stup se temelji preko temeljne pločice i sidara u AB temelj. Izvođač će za potrebe izrade stupa dostaviti radionički nacrt projektantu na odobrenje. U cijenu je uključen sav rad, materijal i transport potreban za punu gotovost i funkcionalnost postavljenog stupa. Obračun po komadu.
</t>
  </si>
  <si>
    <t>Dobava i ugradnja čeličnog poklopca na ulazu u strojarnicu. Poklopac je dimenzija 120x120cm. Poklopac zaštititi antikorozivnim premazima. U cijenu uključen i okvir koji se ugrađuje u beton te pvc brtva. Obračun po komadu ugrađenog poklopca.</t>
  </si>
  <si>
    <t>Dobava i ugradnja ograde na ulazu u spray park. Ogradu izraditi od okvira od čeličnih U-profila 40/40/5mm na koje se vari mreža od točkasto zavarene čelične žice promjera 3mm, dimenzije oka 40x40mm u dva sloja (na svaki slobodan kraj U-profila). Na krajeve stupova variti temeljnu pločicu ili L.profil debljine 5mm preko koje se ograda pričvršćuje za AB klupu ili temelj. Dio ograde su i ulazna zaokretna vrata sastavljena od dovratnika(stupovi 40/40/5mm) učvršćenh u temelj i vratnog krila izrađenog od čeličnih U-profila 40/40/3mm na koje se vari mreža od točkasto zavarene čelične žice promjera 3mm, dimenzije oka 40x40mm u dva sloja (na svaki slobodan kraj U-profila). U izradu vrata su uključeni i okovi (šarke i kvaka).  Čelični elementi su pocinčani i bojani bojom po izboru projektanta. Ogradu izvesti prema dimenzijama iz projekta i izmjeri izvedenih klupa, a prije izrade izraditi radionički nacrt te ga dati na odobrenje projektantu. U cijenu su uključena i sva potrebna spojna sredstva potrebna za punu gotovost ograde. Obračun po kilogramu čeličnih elemenata.</t>
  </si>
  <si>
    <t>Dobava i ugradnja sjedišta ležaljke. Sjedište izraditi od okvira od čeličnih U-profila 40/40/5mm na koje se vari mreža od točkasto zavarene čelične žice promjera 3mm, dimenzije oka 40x40mm u dva sloja (na svaki slobodan kraj U-profila). Na krajeve stupova variti temeljnu pločicu ili L.profil debljine 5mm preko koje se sjedište pričvršćuje za AB klupu ili temelj.   Čelični elementi su pocinčani i bojani bojom po izboru projektanta. Sjedišta izvesti prema dimenzijama iz projekta i izmjeri izvedenih AB elemenata ležaljki, a prije izrade izraditi radionički nacrt te ga dati na odobrenje projektantu. U cijenu su uključena i sva potrebna spojna sredstva potrebna za punu gotovost sjedišta. Obračun po kilogramu čeličnih elemenata.</t>
  </si>
  <si>
    <t>Dobava i ugradnja čelične potkonstrukcije paravana za presvlačenje. Parava izraditi od čeličnih kvadratnih profila 50/50/2mm, međusobno zavarenih. Čeličnu potkonstrukciju pocinčati i bojati bojom za čelik Ral prema izboru projektanta. U cijenu je uključen i sav potreban spojni materijal. Prije izrade izraditi radionički nacrt te ga dati na odobrenje projektantu. Dimezije gotove potkonstrukcije prema projektu. Obračun po kilogramu čeličnog profila.</t>
  </si>
  <si>
    <t>Dobava i ugradnja travne smjese u zoni zelene površine. U cijenu je uključena priprema zemlje (usitnjavanje i dodavanje humusa), sijanje travne smjese, i zalijevanje barem 3 puta nakon sadnje.</t>
  </si>
  <si>
    <t xml:space="preserve">Dodatna oprema za pričvršćivanje panela:
spojnice: za pričvršćivanje dva panela na stup, s kapicama za pokrivanje glave vijka
sigurnosni matični vijci M8: specijalni vijci s poluokruglom glavom od inox čelika za blokiranje spojnica na umetcima stupova
specijalne kopče: od inox čelika za spajanje dva panela kod postavljanja panela u šiljasti kut
Plastične kape
</t>
  </si>
  <si>
    <t>Dobava i ugradnja ograde koja se sastoji od kvadratnih stupova, panela i dodatne opreme za pričvršćivanje. Ukupna duljina ograde iznosi 103m. Visina ograde je 107 cm u odnosu na razinu okolnog tla, sve prema detalju iz projekta.</t>
  </si>
  <si>
    <t xml:space="preserve">PANEL
-Elektrovarena ograda s horizontalnim pojačanjem
-Rubni šiljci od 30 mm sa samo jedne strane
-Visina panela (mm): 1030
-Otvor oka na mreži (mm): 200×50
-Otvor oka na horizontalnom pojačanju (mm): 100×50
-Promjer žice (mm): 5
-Širina panela (cm): 250
Žica je čelična vruće cinčana, elektrovarena, presvučena poliesterom. Minimalna količina cinka: 40 g/m 2, pocinčavanje i plastifikacija poliesterom (minimalna debljina sloja 100 mikrona).
BOJA:RAL siva 7030
</t>
  </si>
  <si>
    <t xml:space="preserve">KVADRATNI STUPOVI:
Stupovi kvadratnog presjeka, pocinčani s vanjske i unutrašnje strane te plastificirani. Vruće cinčani, minimalna količina cinka:275 g/m 2 (obostrano – u skladu s normama Euro 10147)
VISINA, H = 107mm
-Pocinčani i plastificirani poliesterom (minimalna debljina sloja: 60 mikrona)
-Presjek: 60 × 60 × 1,5 mm; 6,68 cm 3
-Otpornost na istezanje čeličnog lima: 320 do 510 N/mm 2 (u skladu s DIN 2395)
BOJA:RAL siva 7030
</t>
  </si>
  <si>
    <t>U cijenu ograde uključeni su svi elementi uključujući potrebna podupiranja stupova, razmjeravanja, i sav potreban rad uključujući dvoja dvokrilna tipska vrata u istom izgledu kao i  Obračun po m ograde.</t>
  </si>
  <si>
    <t>3.10.</t>
  </si>
  <si>
    <t>Dobava i ugradnja tuša za javne prostore od nehrđajućeg čelika s samozatvarajućim ventilom, svim pričvrsnim materijalom i opremom potrebnom za punu funkcionalnost tuša. Visina tuša  200 - 250cm. U cijenu uključen sav potreban rad i materijal, obračun po komadu funkcionalnog tuša.</t>
  </si>
  <si>
    <t>Dobava i ugradnja pitnika za vodu za javne prostore od nehrđajućeg čelika sa samozatvarajućim ventilom, svim pričvrsnim i spojnim materijalom  potrebnim za punu funkcionalnost pitnika. Dimenzije uređaja cca 40x50cm ukupne visine do 100cm.  U cijenu uključen sav potreban rad i materijal, obračun po komadu funkcionalnog pitnika.</t>
  </si>
  <si>
    <t>kom</t>
  </si>
  <si>
    <t>3.11.</t>
  </si>
  <si>
    <t>Iskolčenje površina na kojima se izvode radovi obuhvaća sva geodetska mjerenja kojima se podatci prenose iz projekta na teren.Osiguranje skolčenih površina,profiliranje,obnavljanje i održavanje iskolčenih oznaka na terenu za sve vrijeme izvođenja radova. U cijenu održavanja iskolčenja površina na kojima se odvijaju radovi uključena su sva mjerenja i iskolčenja u tijeku rada te izvođač nema pravo na posebnu naknadu za ove radove. U cijenu uključena i snimka izvedenog stanja instalacija i izgrađenog spray parka.</t>
  </si>
  <si>
    <t>6.1.</t>
  </si>
  <si>
    <t>6.2.</t>
  </si>
  <si>
    <t>6.3.</t>
  </si>
  <si>
    <t>6.4.</t>
  </si>
  <si>
    <t>6.5.</t>
  </si>
  <si>
    <t>6.6.</t>
  </si>
  <si>
    <t>7.</t>
  </si>
  <si>
    <t>ZAVRŠNE OBRADE I URBANA OPREMA</t>
  </si>
  <si>
    <t>7.1.</t>
  </si>
  <si>
    <t>7.2.</t>
  </si>
  <si>
    <t>7.3.</t>
  </si>
  <si>
    <t>7.4.</t>
  </si>
  <si>
    <t>7.5.</t>
  </si>
  <si>
    <t>7.6.</t>
  </si>
  <si>
    <t>7.7.</t>
  </si>
  <si>
    <t>UKUPNO ZAVRŠNE OBRADE I URBANA OPREMA</t>
  </si>
  <si>
    <t>UKUPNO BRAVARSKI RADOVI</t>
  </si>
  <si>
    <t>UKUPNO IZOLATERSKI RADOVI</t>
  </si>
  <si>
    <t xml:space="preserve">BETONSKI I ARMIRANO-BETONSKI RADOVI </t>
  </si>
  <si>
    <t xml:space="preserve">UKUPNO BETONSKI I ARMIRANO-BETONSKI RADOVI </t>
  </si>
  <si>
    <t>4.11.</t>
  </si>
  <si>
    <t>Izvedba linijske odvodnje slivnim kanalicama polimerbetona s pocinčanom rešetkom za odvodnju oborinske vode i vode iz uređaja spray parka. Linijska odvodnja se satoji od kanala promjenjive visine za osiguranje pada, pokrovne rešetke, sabirnika sa sitom za nečistoće i ostalim elementima koje je potrebno ugradit prema uputama proizvođača. Širina kanalice 23,5cm, visina od 26,5 do 34,0cm. Ugradnja kanalice prema uputama proizvođača - iskop, poravnanje podloge,  betoniranje temelja betonom C20/25, ugradnja kanalice u cementni mort C20/25 (podložiti i obložiti) i ostale potrebne radnje i materijal do pune funkcionalnosti i gotovosti ugrađenog kanala za linijsku odvodnju vode. U cijenu je uključeno i spajanje kanalice na sustav odvodnje i cirkulaciju vode spray parka. Obračun po m ugrađene kanalice.</t>
  </si>
  <si>
    <t>UKUPNO ZEMLJANI RADOVI</t>
  </si>
  <si>
    <t>Strojni široki iskop zemlje C kategorije prema visinskim i položajnim kotama iz projekta, te nagibima pokosa od 1:3.  U stavku uključeno osiguranje građevinske jame. Višak zemlje deponirati u neposrednoj blizini na udaljenosti do 50m u odnosu na mjesto iskopa što je uključeno u cijenu iskopa. Zemlju od isopa koristiti za zatrpavanje građevine po završetku radova na izgradnji strojarnice. Radove izvesti prema projektnoj dokumentaciji.</t>
  </si>
  <si>
    <t>Odvoz viška zemljanog materijala od iskopa na deponij udaljen do 5 km. U cijenu je uključen utovar, odvoz, istovar i  planiranje na deponiju.</t>
  </si>
  <si>
    <t>3.12.</t>
  </si>
  <si>
    <t>UKUPNO PRETHODNI I PRIPREMNI RADOVI</t>
  </si>
  <si>
    <t>UKUPNO RADOVI UKLANJANJA</t>
  </si>
  <si>
    <t>6.7.</t>
  </si>
  <si>
    <t>2.3.</t>
  </si>
  <si>
    <t>Zarezivanje asfalta - priprema za uklanjanje i bojanje. Zarezivanje vršiti prema shemi iz projekta. Obračun po m zarezanog asfalta.</t>
  </si>
  <si>
    <t>4.12.</t>
  </si>
  <si>
    <t>Dobava i ugradnja tipskih betonskih rubnjaka dimenzija 8/20/100cm na projektirano mjesto. Rubnjaci se ugrađuju upušteno u sloj mršavog betona C16/20. Sve izvesti prema projektu. Obračun po m' ugrađenog rubnjaka.</t>
  </si>
  <si>
    <t xml:space="preserve">Obnova asfaltnog zastora na dijelu postojeće pješačke staze i proširenja iste. Izrada i ugradnja asfaltne mješavine za nosive slojeve od bitumeniziranog materijala po vrućem
postupku u sloju debljine 6 cm na projektiranim površinama. Radove izvest prema O.T.U za
radove na cestama točka 7.2.2. Gornji bitumenizirani nosivi sloj /AC 16 surf 50/70 AG4 M4/ nanosi se na potpuno uređenom i po nadzornom inženjeru preuzetom tamponskom sloju.  U jediničnoj cijeni sadržani su svi troškovi nabave materijala, proizvodnje i ugradnje asfaltne
mješavine, prijevoz, oprema i svi ostali troškovi
potrebni za izvođenje radova. Obračun po m2 ugrađenog zastora. </t>
  </si>
  <si>
    <t>Bojanje linija širine 15cm bijelom bojom između zarezanog asfalta akrilnom bojom na bazi otapala za označavanje horizontalne signalizacije prometnica i parkirališta. Nanošenje boje u dva sloja prema uputama proizvođača. Obračun po m2 obojane linije.</t>
  </si>
  <si>
    <t>7.8.</t>
  </si>
  <si>
    <t>6.</t>
  </si>
  <si>
    <t>5.</t>
  </si>
  <si>
    <t>4.</t>
  </si>
  <si>
    <t>3.</t>
  </si>
  <si>
    <t>2.</t>
  </si>
  <si>
    <t xml:space="preserve">1. </t>
  </si>
  <si>
    <t>6.8.</t>
  </si>
  <si>
    <t>Dobava i ugradnja čeličnih pocinčanih  vrata za građevinski otovor dimenzija 112/300cm s rešetkom za dovod zraka. Vrata izraditi od čeličnog dovratnika (čelični profili 100/50/2mm) , a vratno krilo od čeličnih profila 50/50/2mm i jednostrane obloge od čeličnog lima debljine 3mm perforiranog u donjoj zoni vrata. U cijenu je uključena i brava s kvakom te komplet od tri ključa. Prije izrade vrata izvođeč je dužan izraditi radionički nacrt i dati na odobrenje projektantu. U cijenu su uključena sva spojna sredstva i radnje potrebne za ugradnju na projektirano mjesto.Obračun po komadu potpuno funkcionalnih ugrađenih vrata.</t>
  </si>
  <si>
    <t>REKAPITULACIJA GRAĐEVINSKO OBRTNIČKI RADOVI</t>
  </si>
  <si>
    <t>GRAD IVANIĆ-GRAD</t>
  </si>
  <si>
    <t>UREĐENJE VODENOG ZABAVNOG SPRAY PARKA ZA DJECU/ FONTANA</t>
  </si>
  <si>
    <t>33_2019</t>
  </si>
  <si>
    <t>Građevina:</t>
  </si>
  <si>
    <t>Lokacija:</t>
  </si>
  <si>
    <t>Investitor:</t>
  </si>
  <si>
    <t>zop:</t>
  </si>
  <si>
    <t xml:space="preserve">k.č.br. 2079/4, k.o. Ivanić-Grad </t>
  </si>
  <si>
    <t>Sportsko-rekreacijski park Zelenjak, Ivanić-Grad</t>
  </si>
  <si>
    <t xml:space="preserve">TROŠKOVNIK  
</t>
  </si>
  <si>
    <t>r.br.</t>
  </si>
  <si>
    <t>opis stavke</t>
  </si>
  <si>
    <t>jed</t>
  </si>
  <si>
    <t>količina</t>
  </si>
  <si>
    <t>cijena</t>
  </si>
  <si>
    <t>ukupno</t>
  </si>
  <si>
    <t>Napomena:</t>
  </si>
  <si>
    <t>Svaka stavka obuhvaća nabavu, dopremu i ugradnju opreme, te sav potreban materijal i radove potrebne za dovođenje opreme u stanje potpune gotovosti.</t>
  </si>
  <si>
    <t xml:space="preserve">Troškovnik tehnike Spray parka je izrađen na temelju glavnog projekta. Naknadnom razradom projekta te izradom detalja je moguća izmjene količine i vrste opreme. </t>
  </si>
  <si>
    <t>I.</t>
  </si>
  <si>
    <t>STROJARSKI TROŠKOVNIK TEHNIKE SPRAY PARKA ZELENJAK</t>
  </si>
  <si>
    <t>A.</t>
  </si>
  <si>
    <t>SPRAY PARK</t>
  </si>
  <si>
    <t>A.01</t>
  </si>
  <si>
    <t>FILTRACIJA</t>
  </si>
  <si>
    <t>A.01.01.</t>
  </si>
  <si>
    <t xml:space="preserve">Filterski agregat za filtriranje bazenske vode, izrađen iz poliestera sa ručnim upravljanjem PVC zapornim zaklopkama. Filter mora biti otporan na kloriranu bazensku vodu radnog tlaka 2,5 bar sa otvorom na vrhu filtera Ø400 i revizijskim otvorom Ø75 na plaštu filtera. Filter sadrži ploču sa mlaznicama, manometri profila na ulazu i na izlazu iz pješčanog filtera, natpisi i oznake smjera protoka, slavinice za uzimanje uzoraka d20, sitna armatura, rastavljivi spojevi, spojni, vijčani i vezni materijal. </t>
  </si>
  <si>
    <r>
      <t>-Protok: 43 m</t>
    </r>
    <r>
      <rPr>
        <vertAlign val="superscript"/>
        <sz val="8"/>
        <rFont val="Arial"/>
        <family val="2"/>
        <charset val="238"/>
      </rPr>
      <t>3</t>
    </r>
    <r>
      <rPr>
        <sz val="8"/>
        <rFont val="Arial"/>
        <family val="2"/>
        <charset val="238"/>
      </rPr>
      <t>/h
-Medij: voda iz gradskog vodovoda
-Radna temp. bazenske vode: t = 24-28° C.
-Radni tlak: pd = 2,5 bar 
-Filterska ispuna ukupne visine 1,0 m</t>
    </r>
  </si>
  <si>
    <t>Osnovne dimenzije:</t>
  </si>
  <si>
    <t>Promjer: 1.050 mm
Visina:   1.950 mm 
Nazivni tlak filtera: NP 2,5</t>
  </si>
  <si>
    <t xml:space="preserve">Filterska ispuna: </t>
  </si>
  <si>
    <t>Pijesak 0,5-1,0 mm 300 kg</t>
  </si>
  <si>
    <t>A.01.02.</t>
  </si>
  <si>
    <t>Filterska grana: 
Leptirasta ručna PVC-U zaklopka, za ugradnju između prirubnica, komplet sa letećim prirubnicama i prirubničkim nastavcima, brtvama te materijalom za ljepljenje, spajanje i nošenje.</t>
  </si>
  <si>
    <t>d90</t>
  </si>
  <si>
    <t>A.01.03.</t>
  </si>
  <si>
    <t xml:space="preserve">Automatski odzračni ventil, NP10, R 2" , komplet s rastavljivim spojevima pripremljenim za spajanje na tlačnu PVC cijev, sa spojnim, brtvenim i veznim materijalom. </t>
  </si>
  <si>
    <t>A.01.04.</t>
  </si>
  <si>
    <t>Dobava i ugradnja kuglastih ventila iz tvrdog PVC-a, NP10, s ručicom i holenderskim priključcima, te materijalom za spajanje i nošenje.</t>
  </si>
  <si>
    <t>d32</t>
  </si>
  <si>
    <t>A.01.05.</t>
  </si>
  <si>
    <t>Priključni PVC razvod d32, d90, NP10, s fazonskim materijalom za brtvljenje, spajanje i nošenje.</t>
  </si>
  <si>
    <t>A.01.06.</t>
  </si>
  <si>
    <t>PVC kontrolno staklo (vizir) s kučištem, prirubnicama uključivo materijal za ljepljenje, spajanje i nošenje.</t>
  </si>
  <si>
    <t>A.01.07.</t>
  </si>
  <si>
    <t>Nepovratna PVC-U zaklopka, za ugradnju između prirubnica, komplet sa letećim prirubnicama i prirubničkim nastavcima, brtvama te materijalom za ljepljenje, spajanje i nošenje.</t>
  </si>
  <si>
    <t>A.01.08.</t>
  </si>
  <si>
    <t>Osjetnik protoka sa beznaponskim kontaktom, navojni priključak 1" u kompletu sa sedlom d90-1", te materijalom za spajanje i nošenje.</t>
  </si>
  <si>
    <t>A.01.09.</t>
  </si>
  <si>
    <r>
      <t>Cirkulacijska crpka izrađena iz polipropilena (PP GF30), sa ugrađenim predfilterom zapremine 10 litara za sakupljanje većih nečistoća, karakteristika: 
Q=43,0 m</t>
    </r>
    <r>
      <rPr>
        <vertAlign val="superscript"/>
        <sz val="8"/>
        <rFont val="Arial"/>
        <family val="2"/>
        <charset val="238"/>
      </rPr>
      <t>3</t>
    </r>
    <r>
      <rPr>
        <sz val="8"/>
        <rFont val="Arial"/>
        <family val="2"/>
        <charset val="238"/>
      </rPr>
      <t xml:space="preserve">/h, H=11,0 m, P=2,60 kW, U=400V. 
</t>
    </r>
  </si>
  <si>
    <t>A.01.10.</t>
  </si>
  <si>
    <t>A.01.11.</t>
  </si>
  <si>
    <t>Leptirasta ručna PVC-U zaklopka, za ugradnju između prirubnica, komplet sa letećim prirubnicama i prirubničkim nastavcima, brtvama te materijalom za ljepljenje, spajanje i nošenje.</t>
  </si>
  <si>
    <t>d125</t>
  </si>
  <si>
    <t>A.01.12.</t>
  </si>
  <si>
    <t>Manometar 0-6 bara, d100 mm, u kompletu sa ventilom i navojnim priključkom i sedlom d140/1/2"</t>
  </si>
  <si>
    <t>A.02</t>
  </si>
  <si>
    <t>INSTALACIJA</t>
  </si>
  <si>
    <t>A.02.01.</t>
  </si>
  <si>
    <t>Tlačna, ispusna, preljevna i usisna  instalacija izrađena iz tlačnih PVC cijevi PN 10 bara uključivo sa fitinzima i ovješenjem, spajanje ljepljenjem.</t>
  </si>
  <si>
    <t>d20</t>
  </si>
  <si>
    <t>d40</t>
  </si>
  <si>
    <t>d50</t>
  </si>
  <si>
    <t>d63</t>
  </si>
  <si>
    <t>d75</t>
  </si>
  <si>
    <t>d110</t>
  </si>
  <si>
    <t>d140</t>
  </si>
  <si>
    <t>d160</t>
  </si>
  <si>
    <t>d200</t>
  </si>
  <si>
    <t>d225</t>
  </si>
  <si>
    <t>A.02.02.</t>
  </si>
  <si>
    <t>A.02.03.</t>
  </si>
  <si>
    <t>A.02.04.</t>
  </si>
  <si>
    <t>Dobava i ugradnja ovjesnog i konzolnog pribora, za cjevovod iz PVC-a te spojnih elemenata.</t>
  </si>
  <si>
    <t>A.02.05.</t>
  </si>
  <si>
    <t>Dobava i ugradnja spojnih elemenata za cjevovod iz PVC-a.</t>
  </si>
  <si>
    <t>A.03</t>
  </si>
  <si>
    <t>PRIKLJUČNI VODOVOD</t>
  </si>
  <si>
    <t>A.03.01.</t>
  </si>
  <si>
    <t>Priključna vodovodna instalacija koja se sastoji od:</t>
  </si>
  <si>
    <t xml:space="preserve">- instalacija sa fitinzima i ovješenjem </t>
  </si>
  <si>
    <t xml:space="preserve">- cijev R 1" </t>
  </si>
  <si>
    <t>- nepovratni ventil NO 25</t>
  </si>
  <si>
    <t>- kuglasti ventil NO 25</t>
  </si>
  <si>
    <t>- vodomjer</t>
  </si>
  <si>
    <t>- reduktor tlaka 1"</t>
  </si>
  <si>
    <t>- elektromagnetni ventil 1"</t>
  </si>
  <si>
    <t>A.03.02.</t>
  </si>
  <si>
    <r>
      <t>'Ionski omekšivač vode maksimalnog protoka Q=2 m</t>
    </r>
    <r>
      <rPr>
        <vertAlign val="superscript"/>
        <sz val="8"/>
        <rFont val="Arial"/>
        <family val="2"/>
        <charset val="238"/>
      </rPr>
      <t>3</t>
    </r>
    <r>
      <rPr>
        <sz val="8"/>
        <rFont val="Arial"/>
        <family val="2"/>
        <charset val="238"/>
      </rPr>
      <t>/h, dimenzija 340x500x1200mm, priključak 1". Količina ionske mase 25L.</t>
    </r>
  </si>
  <si>
    <t>A.04</t>
  </si>
  <si>
    <t>GRIJANJE VODE</t>
  </si>
  <si>
    <t>A.04.01.</t>
  </si>
  <si>
    <r>
      <t>Električni grijač za grijanje vode fontane P</t>
    </r>
    <r>
      <rPr>
        <vertAlign val="subscript"/>
        <sz val="8"/>
        <rFont val="Arial"/>
        <family val="2"/>
        <charset val="238"/>
      </rPr>
      <t>top</t>
    </r>
    <r>
      <rPr>
        <sz val="8"/>
        <rFont val="Arial"/>
        <family val="2"/>
        <charset val="238"/>
      </rPr>
      <t>=6 kW. Priključak PVC cijevi Ø50 i Ø63 na lijepljenje, priključak struje 3~.</t>
    </r>
  </si>
  <si>
    <t>A.04.02.</t>
  </si>
  <si>
    <t xml:space="preserve">Ručna kuglasta slavina izrađena od tvrdog PVC-a za radni tlak 10 bar s holenderskim nastavcima te materijalom za ljepljenje, spajanje i nošenje;   </t>
  </si>
  <si>
    <t>A.04.03.</t>
  </si>
  <si>
    <t>A.05</t>
  </si>
  <si>
    <t>PRODORI U ZIDOVIMA MEĐUSPREMNIKA I KOMPENZACIJE</t>
  </si>
  <si>
    <t>A.05.01.</t>
  </si>
  <si>
    <t>Elementi za ugradnju u betonske zidove i dno bazena, izrađeni od PVC cijevi s ugrađenom labirintnom brtvom izrađenom od PVC ploče zaljepljenje na cijev. Dio koji se ugrađuje u beton je s obje strane premazan ljepilom i posipan kvarcnim pijeskom. Krajevi cijevi su blindirani i zaštićeni prilikom betoniranja.</t>
  </si>
  <si>
    <t>d32 - anemometar</t>
  </si>
  <si>
    <t>d125 - usis filterske crpke</t>
  </si>
  <si>
    <t>d75 - ispust međuspremnika</t>
  </si>
  <si>
    <t>d75 - tlak pumpe atrakcije luka</t>
  </si>
  <si>
    <t>d200 - preljev</t>
  </si>
  <si>
    <t>d225 - preljev</t>
  </si>
  <si>
    <t>d200 - sigurnosni preljev</t>
  </si>
  <si>
    <t>d63 - ispust kompenzacije</t>
  </si>
  <si>
    <t>d63 - nivokaz</t>
  </si>
  <si>
    <t>d110 - ventilacija</t>
  </si>
  <si>
    <t>d32- struja</t>
  </si>
  <si>
    <t>d90 - otpadna voda iz potopne pumpe</t>
  </si>
  <si>
    <t>d90 - otpadna voda od pranja filtera</t>
  </si>
  <si>
    <t>d32 - vodovod</t>
  </si>
  <si>
    <t>d125 - preljev</t>
  </si>
  <si>
    <t>d125 - kablovi za crpke</t>
  </si>
  <si>
    <t>d90 - obrađena voda</t>
  </si>
  <si>
    <t>d110 - kablovi za podne mlaznice</t>
  </si>
  <si>
    <t>d50 - tlak atrakcije podne mlazice</t>
  </si>
  <si>
    <t>d50 - tlak atrakcije pištolja</t>
  </si>
  <si>
    <t>d125 - usis atrakcije cvijeta</t>
  </si>
  <si>
    <t>d90 - tlak atrakcije cvijeta</t>
  </si>
  <si>
    <t>d63 - usis atrakcije pištolja</t>
  </si>
  <si>
    <t>A.06</t>
  </si>
  <si>
    <t>KEMIJSKI TRETMAN VODE</t>
  </si>
  <si>
    <t xml:space="preserve">A.06.01. </t>
  </si>
  <si>
    <t>Uređaj za automatsko mjerenje pH vrijednosti, redox potencijala, slobodnog klora i temperature vode te doziranje otopina za održavanje potrebne kvalitete vode u bazenu (pH korekcija/dezinfekcija), što se sastoji od kučišta sa sondama za mjerenje kvalitete, elektronske centrale, dozirnih crpki za NaOCl i pH- otopine i indikatora protoka kroz cjevovod analize, sve smješteno u zajedničko kućište.</t>
  </si>
  <si>
    <t>Prikaz/upravljanje: Veliki zaslon od 4 retka, upravljanje pomoću 5 tipki</t>
  </si>
  <si>
    <t>Mjerno područje Redoks: 0-1,000 mV</t>
  </si>
  <si>
    <t>Mjerno područje pH=0-10</t>
  </si>
  <si>
    <t>Mjerno područje slobodnog klora: 0,01-10 ppm/mg/l</t>
  </si>
  <si>
    <r>
      <t>Mjerno područje temperature:2× 0-50</t>
    </r>
    <r>
      <rPr>
        <sz val="8"/>
        <rFont val="Calibri"/>
        <family val="2"/>
        <charset val="238"/>
      </rPr>
      <t>°, 1×0-75°C</t>
    </r>
  </si>
  <si>
    <t>Način rada: automatsko/ručno/isključeno</t>
  </si>
  <si>
    <t>Dozirne stanica za doziranje tekućih kemikalija za neutralizaciju slobodnog klora otpadne vode.</t>
  </si>
  <si>
    <t>Nadzorne i sigurnosne funkcije: nadzor protoka u krugu mjerenja, odvojeno napajanje za dozirne crpke, praćenje razina spremnika pH i dezinfekcije</t>
  </si>
  <si>
    <t>Funkcija alarma: alarm mjernih vrijednosti, alarmni prag se može podesiti s obje strane, alarm vremena doziranja, alarm za nadzor razine dozirnog spremnika</t>
  </si>
  <si>
    <t>Električni priključak: 110-240V, 50/60Hz</t>
  </si>
  <si>
    <t xml:space="preserve">A.06.02. </t>
  </si>
  <si>
    <t>Troškovi ovlaštenog servisera od strane proizvođača i izdavanje garancije na rad uređaja prilikom puštanja u pogon popraćeno izdavanjem potvrde i izvršene kalibracije istog.</t>
  </si>
  <si>
    <t xml:space="preserve">A.06.03. </t>
  </si>
  <si>
    <t xml:space="preserve">Dobava i ugradnja dozirne stanice za doziranje tekućih kemikalija za dezinfekciju. 
Membranska dozirna crpka sa usisnom košarom, nepovratnim ventilom, usisnim cjevovodom, dozirnim ventilom za prolaz kroz PVC kuglasti ventil, PE cjevnom instalacijom 6/4mm 20m. 
Q = 5-8 l/h 
p = 7-2 bar
Rad dozirne crpke prema ulaznom signalu 4 - 20 mA.
</t>
  </si>
  <si>
    <t xml:space="preserve">A.06.04. </t>
  </si>
  <si>
    <t xml:space="preserve">Dobava i ugradnja dozirne stanice za doziranje tekućih kemikalija za regulaciju pH. 
Membranska dozirna crpka sa usisnom košarom, nepovratnim ventilom, usisnim cjevovodom, dozirnim ventilom za prolaz kroz PVC kuglasti ventil, PE cjevnom instalacijom 6/4mm 20m. 
Q = 5-8 l/h 
p = 7-2 bar
Rad dozirne crpke prema ulaznom signalu 4 - 20 mA.
</t>
  </si>
  <si>
    <t xml:space="preserve">A.06.05. </t>
  </si>
  <si>
    <t>Dobava i ugradnja dozirne stanice za doziranje tekućih kemikalija za neutralizaciju klora. 
Membranska dozirna crpka sa usisnom košarom, nepovratnim ventilom, usisnim cjevovodom, dozirnim ventilom za prolaz kroz PVC kuglasti ventil, PE cjevnom instalacijom 6/4mm 20m. 
Q = 1-3 l/h 
p = 15-5 bar</t>
  </si>
  <si>
    <t xml:space="preserve">A.06.06. </t>
  </si>
  <si>
    <t>Namještanje, puštanje u pogon i regulacija, komplet s izvješćem o namještenim vrijednostima; upoznavanje i edukacija osoblja investitora; provedba mjerenja kvalitete bazenske vode za vrijeme pokusnog rada od strane ovlaštene institucije prema važećim propisima, kako bi se utvrdila primjerenost i kvaliteta u objektu izvedene kemijske pripreme bazenske vode.</t>
  </si>
  <si>
    <t xml:space="preserve">A.06.07. </t>
  </si>
  <si>
    <t>Tlačna proba instalacija kemijskih otopina. Stavka obuhvaća punjenje cjevovoda vodom, tlačnu probu sa zapisnikom i ispuštanjem vode.</t>
  </si>
  <si>
    <t xml:space="preserve">A.06.08. </t>
  </si>
  <si>
    <t>Upute o zaštiti pri radu, nadzoru i održavanju te sigurnosno tehnički podaci za sve kemikalije koje se koriste na hrvatskom jeziku u 2 primjerka.</t>
  </si>
  <si>
    <t xml:space="preserve">A.06.09. </t>
  </si>
  <si>
    <t xml:space="preserve">A.06.10. </t>
  </si>
  <si>
    <t>Nabava, doprema i ugradnja umivaonika od nehrđajučeg materijala otpornog na kemijske otopine u prostoriji kemijske pripreme. U stavku uračunati: kutni ventil, sifon te sav potreban spojno brtveni materijal.</t>
  </si>
  <si>
    <t>-kutni ventil NO15</t>
  </si>
  <si>
    <t>-sifon</t>
  </si>
  <si>
    <t>-slavinu NO15 sa holender nastavkom R3/4"</t>
  </si>
  <si>
    <t xml:space="preserve">-armatura sa ručnim tušem na izvlačenje </t>
  </si>
  <si>
    <t xml:space="preserve">A.06.11. </t>
  </si>
  <si>
    <t>Dobava i ugradnja spremnika za kemikalije izrađenog od PE, materijala otpornog na NaOCl i kiseline uz pripadajuće tankvane.</t>
  </si>
  <si>
    <t>Sremnik za dezinfekcijsko sredstvo, pH minus: 
 V = 530 lit, ØxH 830mm x 1065mm</t>
  </si>
  <si>
    <t xml:space="preserve">A.06.12. </t>
  </si>
  <si>
    <t>Sremnik za dekloran: 
 V = 108 lit, ØxH 470mm x 680mm</t>
  </si>
  <si>
    <t xml:space="preserve">A.06.13. </t>
  </si>
  <si>
    <t>Prenosni  aparat za mjerenje pH i klora u vodi sa digitalnim očitanjem - pH ,Cl vrijednosti i sa pripadajućim reagensima</t>
  </si>
  <si>
    <t xml:space="preserve">A.06.14. </t>
  </si>
  <si>
    <t>Isporuka tekućih kemikalija za prvo puštanje u rad i probni rad.</t>
  </si>
  <si>
    <t>1. Za dezinfekciju - Natrijev hipoklorit 15%</t>
  </si>
  <si>
    <t>2. Za regulaciju pH - Sulfatna kiselina 30%</t>
  </si>
  <si>
    <t>3. Za neutralizaciju - Natrijev bisulfit (razrijeđuje se u 20%-tnu otopinu)</t>
  </si>
  <si>
    <t>litara</t>
  </si>
  <si>
    <t xml:space="preserve">A.06.15. </t>
  </si>
  <si>
    <t xml:space="preserve">Komplet uzoraka kemikalija za namještanje mjernih sondi. </t>
  </si>
  <si>
    <t>KEMIJSKI TRETMAN FONTANSKE VODE</t>
  </si>
  <si>
    <t>A.07</t>
  </si>
  <si>
    <t>UGRADBENI ELEMENTI</t>
  </si>
  <si>
    <t>A.07.01.</t>
  </si>
  <si>
    <t>Ugradbeni element kućišta za reflektor i mlaznicu izrađen od nehrđajućeg čelika kvalitete AISI 304. 3 prilkjučka d110 i priključak za tlačnu instalaciju mlaznice 1", unutarnji navoj. Dimenzije kućišta su 300×275×300 mm.</t>
  </si>
  <si>
    <t>A.08</t>
  </si>
  <si>
    <t>MLAZNICE OBRAĐENE VODE</t>
  </si>
  <si>
    <t>A.08.01.</t>
  </si>
  <si>
    <r>
      <t>Podna mlaznica za ubacivanje obrađene vode u bazen. Mlaznica izrađena od nehrđajučeg čelika AISI 316. Priključak sa kandžama. Ugrdanja u PVC cijev d50. Kapacitet mlaznice max. 15,0 m</t>
    </r>
    <r>
      <rPr>
        <vertAlign val="superscript"/>
        <sz val="8"/>
        <rFont val="Arial"/>
        <family val="2"/>
        <charset val="238"/>
      </rPr>
      <t>3</t>
    </r>
    <r>
      <rPr>
        <sz val="8"/>
        <rFont val="Arial"/>
        <family val="2"/>
        <charset val="238"/>
      </rPr>
      <t xml:space="preserve">/h. </t>
    </r>
  </si>
  <si>
    <t>A.08.02.</t>
  </si>
  <si>
    <r>
      <t>Zidna mlaznica za ubacivanje obrađene vode u bazen. Mlaznica izrađena od ABS-a sa unutarnjim priključkom d50 na lijepljenje i 2" vanjski navojni priključak. Kapacitet mlaznice max. 7,0 m</t>
    </r>
    <r>
      <rPr>
        <vertAlign val="superscript"/>
        <sz val="8"/>
        <rFont val="Arial"/>
        <family val="2"/>
        <charset val="238"/>
      </rPr>
      <t>3</t>
    </r>
    <r>
      <rPr>
        <sz val="8"/>
        <rFont val="Arial"/>
        <family val="2"/>
        <charset val="238"/>
      </rPr>
      <t xml:space="preserve">/h. </t>
    </r>
  </si>
  <si>
    <t>A.09</t>
  </si>
  <si>
    <t>ATRAKCIJE SPRAY PARKA</t>
  </si>
  <si>
    <t>ATRAKCIJA PODNIH MLAZNICA</t>
  </si>
  <si>
    <t>A.09.01.</t>
  </si>
  <si>
    <t>Crpka atrakcije podnih mlaznica sa frekvencijskom regulacijom mlaza.
Q=24-150 l/min,H=0-5,6m,P=130W,U=230V. Priključci usis i tlak 1 1/2''</t>
  </si>
  <si>
    <t>A.09.02.</t>
  </si>
  <si>
    <t>Mlaznica vodenog efekta okolnog mlaza. Max visina mlaza do 2.00 m, protok 46 l/min.Navojni priključak 1".</t>
  </si>
  <si>
    <t>A.09.03.</t>
  </si>
  <si>
    <t>LED RGB reflektor, P=21W, U=24V DC. Dimenzije reflektora su (Ø×H): 180×30 mm. Kućište reflektora od nehrđajućeg čelika kvalitete AISI 316. Jačina osvjetljenja 837 lumena.</t>
  </si>
  <si>
    <t>ATRAKCIJA LUKA (SPRAY ARCHES)</t>
  </si>
  <si>
    <t>A.09.04.</t>
  </si>
  <si>
    <t>Crpka atrakcije podnih mlaznica sa frekvencijskom regulacijom mlaza.
Q=30-400 l/min,H=0-15,0m,P=730W,U=230V. Priključci usis i tlak 2''</t>
  </si>
  <si>
    <t>A.09.05.</t>
  </si>
  <si>
    <t>Dobava i ugradnja vodene atrakcije Spray arches izrađene od čelika, uključujući dijelove od INOX-a. Unutarnja visina atrakcije 1700 mm.</t>
  </si>
  <si>
    <t>ATRAKCIJA PIŠTOLJA (WATER CANNON)</t>
  </si>
  <si>
    <t>A.09.06.</t>
  </si>
  <si>
    <r>
      <t>Cirkulacijska crpka izrađena iz polipropilena (PP GF30), sa ugrađenim predfilterom zapremine 3 litara za sakupljanje većih nečistoća, karakteristika: 
Q=8,1 m</t>
    </r>
    <r>
      <rPr>
        <vertAlign val="superscript"/>
        <sz val="8"/>
        <rFont val="Arial"/>
        <family val="2"/>
        <charset val="238"/>
      </rPr>
      <t>3</t>
    </r>
    <r>
      <rPr>
        <sz val="8"/>
        <rFont val="Arial"/>
        <family val="2"/>
        <charset val="238"/>
      </rPr>
      <t xml:space="preserve">/h, H=12,0 m, P=0,75 kW, U=230V. 
</t>
    </r>
  </si>
  <si>
    <t>A.09.07.</t>
  </si>
  <si>
    <t>A.09.08.</t>
  </si>
  <si>
    <t xml:space="preserve">Ručni nepovratni ventil sa oprugom izrađen od tvrdog PVC-a za radni tlak 10 bar s holenderskim nastavcima te materijalom za ljepljenje, spajanje i nošenje;   </t>
  </si>
  <si>
    <t>A.09.09.</t>
  </si>
  <si>
    <t>Dobava i ugradnja vodene atrakcije Water Cannon izrađene od čelika, uključujući dijelove od INOX-a. Max. protok je 45 L/min raspoređen kroz tri otvora promjera Ø5 mm.</t>
  </si>
  <si>
    <t>ATRAKCIJA CVIJETA (FLOWERS WITH SPRINKLES)</t>
  </si>
  <si>
    <t>A.09.10.</t>
  </si>
  <si>
    <r>
      <t>Cirkulacijska crpka izrađena iz polipropilena (PP GF30), sa ugrađenim predfilterom zapremine 6 litara za sakupljanje većih nečistoća, karakteristika: 
Q=40 m</t>
    </r>
    <r>
      <rPr>
        <vertAlign val="superscript"/>
        <sz val="8"/>
        <rFont val="Arial"/>
        <family val="2"/>
        <charset val="238"/>
      </rPr>
      <t>3</t>
    </r>
    <r>
      <rPr>
        <sz val="8"/>
        <rFont val="Arial"/>
        <family val="2"/>
        <charset val="238"/>
      </rPr>
      <t xml:space="preserve">/h, H=12,0 m, P=2,60 kW, U=400V. 
</t>
    </r>
  </si>
  <si>
    <t>A.09.11.</t>
  </si>
  <si>
    <t>A.09.12.</t>
  </si>
  <si>
    <t>A.09.13.</t>
  </si>
  <si>
    <r>
      <t>Dobava i ugradnja vodene atrakcije Flowers with sprinkles izrađene od čelika, uključujući dijelove od INOX-a. Preporučeni protok je 20 m</t>
    </r>
    <r>
      <rPr>
        <vertAlign val="superscript"/>
        <sz val="8"/>
        <rFont val="Arial"/>
        <family val="2"/>
        <charset val="238"/>
      </rPr>
      <t>3</t>
    </r>
    <r>
      <rPr>
        <sz val="8"/>
        <rFont val="Arial"/>
        <family val="2"/>
        <charset val="238"/>
      </rPr>
      <t>/h, dimenzija max. 2060×600×3700 mm.</t>
    </r>
  </si>
  <si>
    <t>A.10</t>
  </si>
  <si>
    <t>NAPOJNI I DMX KABLOVI</t>
  </si>
  <si>
    <t>A.10.01.</t>
  </si>
  <si>
    <t>Sigurnosni transformator frekvencije 50/60 Hz, pretvorba napona iz 240 V AC u 24V DC. Dimenzije sigurnosnog transformatora (D×Š×V) 260×162×77 mm.
Radna temperatura: 4-35 °C 
Razina zaštite IP 68, duljina kabla 10m.
Izlazni priključak: 4×24 V DC</t>
  </si>
  <si>
    <t>A.10.02.</t>
  </si>
  <si>
    <t>Dobava i ugradnja anemometra K za upravljanje visine mlaza fontane. Plastično kućište, razina zaštite IP 33. Strujni priključak 24 V DC.</t>
  </si>
  <si>
    <t>A.10.03.</t>
  </si>
  <si>
    <t>Hibridni kabel dužine 7,5 m za napajanje i upravljanje RGB reflektora. Razina zaštite kabla IP 68.</t>
  </si>
  <si>
    <t>A.10.04.</t>
  </si>
  <si>
    <t>DMX kontroler sa 1024 DMX/RDM kanala. Dimenzije kućišta (D×Š×V) 158×94×58 mm izrađen od polikarbonata, razine zaštite IP 20. Strujni priključak 15-24 V DC, P=8 W. Radna temperatura 0-40°C. 8 digitalnih ulaza i 8 izlaza. 
Ethernet priključak i ulaz za MicroSD karticu.</t>
  </si>
  <si>
    <t>A.10.05.</t>
  </si>
  <si>
    <t>DMX spojni kabel dužine 10 m, razina zaštite kabla IP 68.</t>
  </si>
  <si>
    <t>A.10.06.</t>
  </si>
  <si>
    <t>DMX spojni kabel dužine 3 m, razina zaštite kabla IP 68.</t>
  </si>
  <si>
    <t>A.10.07.</t>
  </si>
  <si>
    <t>DMX spojni kabel dužine 1 m, razina zaštite kabla IP 68.</t>
  </si>
  <si>
    <t>A.10.08.</t>
  </si>
  <si>
    <t>End resistant za DMX, završni element DMX upravljanja.</t>
  </si>
  <si>
    <t>A.10.09.</t>
  </si>
  <si>
    <t>Podvodni LED driver sa 4 hibridna priključka (Podatkovni + struja). Dužine DMX i napojnog kabla 1 m.</t>
  </si>
  <si>
    <t>A.10.10.</t>
  </si>
  <si>
    <t>Napojni električni kabel 24V DC dužine 7,5 m.</t>
  </si>
  <si>
    <t>A.11</t>
  </si>
  <si>
    <t>OSTALO</t>
  </si>
  <si>
    <t>A.11.01.</t>
  </si>
  <si>
    <t>Potopna crpka za tlačnu odvodnju otpadne vode iz sabirnog okna. Karakteristike crpke:</t>
  </si>
  <si>
    <r>
      <t>Q=21 m</t>
    </r>
    <r>
      <rPr>
        <vertAlign val="superscript"/>
        <sz val="8"/>
        <rFont val="Arial"/>
        <family val="2"/>
        <charset val="238"/>
      </rPr>
      <t>3</t>
    </r>
    <r>
      <rPr>
        <sz val="8"/>
        <rFont val="Arial"/>
        <family val="2"/>
        <charset val="238"/>
      </rPr>
      <t>/h, H=8 m, P=1,10 kW, 400V</t>
    </r>
  </si>
  <si>
    <t>A.11.02.</t>
  </si>
  <si>
    <t>A.11.03.</t>
  </si>
  <si>
    <t>A.11.04.</t>
  </si>
  <si>
    <r>
      <t>Odsisni ventilator - promjer priključka 110 mm, Q=385 m</t>
    </r>
    <r>
      <rPr>
        <vertAlign val="superscript"/>
        <sz val="8"/>
        <rFont val="Arial"/>
        <family val="2"/>
        <charset val="238"/>
      </rPr>
      <t>3</t>
    </r>
    <r>
      <rPr>
        <sz val="8"/>
        <rFont val="Arial"/>
        <family val="2"/>
        <charset val="238"/>
      </rPr>
      <t>/h, P=58W, U=230V. U stavku uračunati spojni materijal.</t>
    </r>
  </si>
  <si>
    <t>A.11.05.</t>
  </si>
  <si>
    <r>
      <t>Odsisni ventilator - promjer priključka 110 mm, Q=180 m</t>
    </r>
    <r>
      <rPr>
        <vertAlign val="superscript"/>
        <sz val="8"/>
        <rFont val="Arial"/>
        <family val="2"/>
        <charset val="238"/>
      </rPr>
      <t>3</t>
    </r>
    <r>
      <rPr>
        <sz val="8"/>
        <rFont val="Arial"/>
        <family val="2"/>
        <charset val="238"/>
      </rPr>
      <t>/h, P=23W, U=230V. U stavku uračunati spojni materijal.</t>
    </r>
  </si>
  <si>
    <t>A.11.06.</t>
  </si>
  <si>
    <t>Uređaj za automatsku nadopunu kompenzacijskog bazena i zaštitu pumpi od rada "na suho", a koji se sastoji od upravljačke jedinice te 4 mjerne sonde za mjerenje nivoa vode</t>
  </si>
  <si>
    <t>A.11.07.</t>
  </si>
  <si>
    <t>A.11.08.</t>
  </si>
  <si>
    <t>Tlačna proba instalacije na nepropusnost ispitnim tlakom 50% većim od radnog, uz podešavanje i balansiranje mreže te izrade elaborata o izvršenoj probi.</t>
  </si>
  <si>
    <t>A.11.09.</t>
  </si>
  <si>
    <t>Transport materijala i alata na gradilište te povrat preostalog materijala s gradilišta nakon završene montaže.</t>
  </si>
  <si>
    <t>A.11.10.</t>
  </si>
  <si>
    <t>Puštanje spray parka u rad uz obuku kadrova korisnika, te probni rad u trajanju od 2 dana.</t>
  </si>
  <si>
    <t>A.11.11.</t>
  </si>
  <si>
    <t>Dobava i ugradnja ormarića za pretakanje kemikalija. Ormarić je izrađen od INOX materijala kvalitete AISI 316 sa vratima i bravom za zaključavanje. U ormariću se nalaze 3 priključka za cijev za pretakanje kemikalija i kuglasti ventil.</t>
  </si>
  <si>
    <t>A.11.12.</t>
  </si>
  <si>
    <t>Ručni kuglasti ventil izrađen od teflona za radni tlak 16 bar-a sa holenderskim nastavcima na lijepljenje.</t>
  </si>
  <si>
    <t>Br.</t>
  </si>
  <si>
    <t>Opis stavke</t>
  </si>
  <si>
    <t>Jed.</t>
  </si>
  <si>
    <t>Kol.</t>
  </si>
  <si>
    <t>Cijena</t>
  </si>
  <si>
    <t>Ukupno</t>
  </si>
  <si>
    <t>Razvodni ormar tehnike Spray Parka</t>
  </si>
  <si>
    <t>Dobava, postava i spajanje industrijskog nazidnog ormara, ukupnih dimenzija 1000×800×250mm (vxšxd). Ormar je izrađen od plastificiranog čeličnog lima. Oznaku razdjelnika kao i natpise na vratima izvesti na graviranim plastičnim pločicama. U razdjelnik ugraditi slijedeću opremu prema shemi:</t>
  </si>
  <si>
    <t>Nazidni ormar s temeljnom pločom dimenzija 1000x800x250mm</t>
  </si>
  <si>
    <t>Džep za dokumentaciju</t>
  </si>
  <si>
    <t>Lampa s utičnicom</t>
  </si>
  <si>
    <t>Mikroprekidač za uključivanje rasvjete</t>
  </si>
  <si>
    <t>Glavni zaštitni prekidač, 50 kA, 3P, C karakteristike, 100A</t>
  </si>
  <si>
    <t>Zaštitni prekidač, 20 kA, 3P, D karakteristike, 25A</t>
  </si>
  <si>
    <t>Ventilator protoka 300m3</t>
  </si>
  <si>
    <t>Zaštitna rešetka, tip kao FS24</t>
  </si>
  <si>
    <t>Termostat, tip kao TS141</t>
  </si>
  <si>
    <t>Higrostat 20-100%, 230VAC,6A</t>
  </si>
  <si>
    <t>Naponski okidač za zaštitni prekidač, 230VAC +1OF kontakt</t>
  </si>
  <si>
    <t>Diferencijalna zaštitna sklopka 4P, 100A/30mA</t>
  </si>
  <si>
    <t>Zaštitni prekidač, 20 kA, 4P, C karakteristike, 25A</t>
  </si>
  <si>
    <t>Prenaponska zaštita 4p, 40kA, Up 1.5kV, Uc 260V</t>
  </si>
  <si>
    <t>Zaštitni prekidač, 15 kA, 1P, B karakteristike, 16A</t>
  </si>
  <si>
    <t>Zaštitni prekidač, 15 kA, 1P, B karakteristike, 6A</t>
  </si>
  <si>
    <t>Zaštitni prekidač, 15 kA, 1P, C karakteristike, 16A</t>
  </si>
  <si>
    <t>Zaštitni prekidač, 15 kA, 1P, C karakteristike, 6A</t>
  </si>
  <si>
    <t>Zaštitni prekidač, 10 kA, 2P, DC karakteristike, 10A</t>
  </si>
  <si>
    <t>Sklopnik 9A 3P 2NO 24VDC</t>
  </si>
  <si>
    <t>Relej 4 C/O kontakta, 24VDC, 6A</t>
  </si>
  <si>
    <t>Podnožje za relej 4 C/O</t>
  </si>
  <si>
    <t>Sklopnik 9A 3P 2NO 230VAC</t>
  </si>
  <si>
    <t>Signalne lampice za ugradnju na vrata ormara,24VDC, LED, zelena</t>
  </si>
  <si>
    <t>Signalne lampice za ugradnju na vrata ormara, 24VDC, LED, crvena</t>
  </si>
  <si>
    <t>Stabilizirani ispravljač 230VAC/24V DC, 240W</t>
  </si>
  <si>
    <t>Tipkalo za nužni isklop</t>
  </si>
  <si>
    <t>Mehanički vremenski relej , 230VAC, 1p, 6A</t>
  </si>
  <si>
    <t>Sklopka 1-0-2,1P,6A</t>
  </si>
  <si>
    <t>Prekidač, motorski, magnetski 1,6-2,5 A sa 2 pomoćna kontakta</t>
  </si>
  <si>
    <t>Prekidač, motorski, magnetski 4-6,3 A sa 2 pomoćna kontakta</t>
  </si>
  <si>
    <t>Prekidač, motorski, magnetski 6-10 A sa 2 pomoćna kontakta</t>
  </si>
  <si>
    <t>DMX pretvornik sa 12 relejnih izlaza, napajanje 24VDC, releji 230VAC,6A</t>
  </si>
  <si>
    <t>Atest ormara</t>
  </si>
  <si>
    <t>kpl</t>
  </si>
  <si>
    <t>Ožičavanje i izrada razvodnog ormara</t>
  </si>
  <si>
    <t>Sva potrebna montažna i spojna oprema potrebna za ugradnju specificirane opreme u SF ormare, bakrene sabirnice, igličaste sabirnice, redne stezaljke, sabirnice nule i zemlje, spojni vodovi, plastične kanalice, natpisne pločice, te ostali potrebni sitni spojni i montažni materijal i pribor.</t>
  </si>
  <si>
    <t>2</t>
  </si>
  <si>
    <t>Programiranje, parametriranje, puštanje u rad</t>
  </si>
  <si>
    <t>Izrada programske aplikacije za scenski PLC (prema dobivenim scenografijama od srane investitora), obuhvaća izradu programske aplikacije za upravljanje radom trošila prema tehnološkim zahtjevima. Puštanje u rad postrojenja.</t>
  </si>
  <si>
    <t>3</t>
  </si>
  <si>
    <t>Izrada dokumentacije izvedenog stanja i uputa</t>
  </si>
  <si>
    <t>Dokumentacija će sadržavati:</t>
  </si>
  <si>
    <t>- elektrodokumentaciju izvedenog stanja</t>
  </si>
  <si>
    <t>- upute za operatera</t>
  </si>
  <si>
    <t>- upute za održavanje</t>
  </si>
  <si>
    <t>- dokumentaciju programa</t>
  </si>
  <si>
    <t>- ispitne protokole i certifikate</t>
  </si>
  <si>
    <t>Dokumentacija će biti isporučena u 4 primjerka na papiru i na CD-u.</t>
  </si>
  <si>
    <t>OSTALI RADOVI</t>
  </si>
  <si>
    <t>Dobava, ugradnja i spajanje kabela. Kabeli se polažu u FeZn i PVC kanale te u zaštitne PE HD i PVC cijevi. Stavka uključuje probijanje prodora, kopanje utora te njihovo zatvaranje:</t>
  </si>
  <si>
    <t>Napojni kabel PP00-Y 5x16mm2 za +RO.PAR- NIJE UKLJUČEN</t>
  </si>
  <si>
    <t>H07RN-F 5x2,5mm2</t>
  </si>
  <si>
    <t>H07RN-F 4x2,5mm2</t>
  </si>
  <si>
    <t>H07RN-F 3x2,5mm2</t>
  </si>
  <si>
    <t>H07RN-F 3x1,5mm2</t>
  </si>
  <si>
    <t>YSLY 2x1mm2</t>
  </si>
  <si>
    <t>Dobava, montaža i spajanje vodova za izjednačavanje potencijala motorskih trošila, elemenata bazenske tehnike i metalnih dijelova u bazenu (ljestve, podne rešetke, konstrukcija ležišta i sl.). Vodovi se polažu u FeZn kanale te u zaštitne PE HD i PVC cijevi te na originalne zidne nosače. Stavka uključuje probijanje prodora, kopanje utora te njihovo zatvaranje:</t>
  </si>
  <si>
    <t>FeZn traka 20 x 3 mm</t>
  </si>
  <si>
    <t xml:space="preserve">P/F-Y 16 mm2 </t>
  </si>
  <si>
    <t>Dobava i ugradnja pocinčanih instalacijskih kanala. Stavka uključuje fazonske komade te materijal za spajanje i nošenje.</t>
  </si>
  <si>
    <t>PK100</t>
  </si>
  <si>
    <t>PK50</t>
  </si>
  <si>
    <t>Dobava i ugradnja zaštitnih krutih PVC kanala sa poklopcem za nadžbuknu ugradnju, IP 65. Stavka uključuje fazonske komade te materijal za spajanje i nošenje.</t>
  </si>
  <si>
    <t>30x15</t>
  </si>
  <si>
    <t>Montaža i spajanje elektroormara RO.PAR.</t>
  </si>
  <si>
    <t>Spajanje opreme (elektromotori pumpi).</t>
  </si>
  <si>
    <t>Spajanje opreme (nivosklopke,  elektromagnetni ventil, dozirna pumpa i sl.)</t>
  </si>
  <si>
    <t>Dobava i montaža oznaka upozorenja i primjenjene zaštite.</t>
  </si>
  <si>
    <t>Sitni spojni i montažni materijal te materijal za označavanje</t>
  </si>
  <si>
    <t>Dobava, doprema i ugradnja fluo rasvjetni tjela sa cijevima, 2x18W, IP65, 230VAC</t>
  </si>
  <si>
    <t>Dobava, doprema i ugradnja nazidnih preklopki rasvjete 1P, 230VAC</t>
  </si>
  <si>
    <t>Dobava, doprema, i ugradnja plovnih sklopki 230VAC 1NO/NC u  IP68 za detekciju nivoa</t>
  </si>
  <si>
    <t>Dobava, doprema, i ugradnja podvodnih razvodnih spojnih kutija, IP68, M20 IP68 uvodnica 14 kom, 6mm2 priključne stezaljke 15 kom, sabirnica za N i PE</t>
  </si>
  <si>
    <t>Puštanje instalacije u pogon, funkcionalno ispitivanje i podešavanje, obuka kadrova korisnika, te probni rad u trajanju od 2 dana.</t>
  </si>
  <si>
    <t>Izdavanje atesta za opremu i atestiranje sustava od strane nadležne ustanove.</t>
  </si>
  <si>
    <t>Pripremni i završni radovi te interni operativni nadzor za vrijeme montaže na gradilištu</t>
  </si>
  <si>
    <t>TROŠKOVNIK ELEKTROINSTALACIJA ukupno:</t>
  </si>
  <si>
    <t>TROŠKOVNIK  građevinsko - obrtničkih radova</t>
  </si>
  <si>
    <t>REKAPITULACIJA</t>
  </si>
  <si>
    <t>1. GRAĐEVINSKO-OBRTNIČKI</t>
  </si>
  <si>
    <t>2. VODOVOD I ODVODNJA</t>
  </si>
  <si>
    <t>3. ELEKTROTEHNIČKI RADOVI</t>
  </si>
  <si>
    <t>4. STROJARSKI RADOVI TEHNIKE</t>
  </si>
  <si>
    <t>5. ELETRO RADOVI TEHNIKE</t>
  </si>
  <si>
    <t>PDV 25%</t>
  </si>
  <si>
    <t>T R O Š K O V N I K VODOVODA I KANALIZACIJE</t>
  </si>
  <si>
    <t>GRAD IVANIĆ GRAD
Park hrvatskih branitelja 1, 10 310 Ivanić Grad</t>
  </si>
  <si>
    <t>k.č.br. 2079/4, k.o. Ivanić-Grad</t>
  </si>
  <si>
    <t>OPĆI UVJETI</t>
  </si>
  <si>
    <t>NAPOMENE !
Ovim troškovnikom obuhvaćeni su građevinski i monterski radovi vezani na instalaciju vodovoda i kanalizacije.
Cijena za svaku stavku ovog troškovnika mora obuhvatiti dobavu, montažu, spajanje i brtvljenje do potpune funkcionalnosti.
Pomoćni građevinski radovi na postavi instalacije nisu posebno iskazani, te trebaju biti ukalkulirani u cijeni pojedine stavke i neće se posebno priznavati.
Prije davanja ponude ponuđač je obavezan pročitati tehnički opis i pregledati nacrte.   
Točne količine materijala i radova utvrdit će se građevinskom knjigom ovjerenom od   nadzornog inženjera.</t>
  </si>
  <si>
    <t>IZVEDBA</t>
  </si>
  <si>
    <r>
      <t xml:space="preserve">Instalaciju internog vodovoda i kanalizacije, te montažu uređaja, treba izvesti stručno i točno prema nacrtima, tehničkom opisu, troškovniku i pravilima struke.
Izvoditelj instalacija vodovoda i kanalizacije mora koordinirati svoju izvedbu sa izvoditeljima ostalih instalacijskih radova, tako da ne dođe do oštećenja instalacija.
</t>
    </r>
    <r>
      <rPr>
        <b/>
        <sz val="11"/>
        <color rgb="FF000000"/>
        <rFont val="Arial"/>
        <family val="2"/>
      </rPr>
      <t>Instalacija internog vodovoda</t>
    </r>
    <r>
      <rPr>
        <sz val="11"/>
        <color rgb="FF000000"/>
        <rFont val="Arial"/>
        <family val="2"/>
      </rPr>
      <t xml:space="preserve">
Projektiranje, izvedba i ispitivanje internih instalacija vodovoda, mora se izvršiti prema pravilima struke i prema propisima lokalnog distributera koji gospodari javnim vodovodom. 
Instalaciju spojnog voda od javne vodovodne mreže do internih vodomjera u vodomjernoj komori vrši samo lokalni distributer, odnosno ovlašteno poduzeće, a na teret troškova objekta, odnosno investitora.
</t>
    </r>
    <r>
      <rPr>
        <b/>
        <sz val="11"/>
        <color rgb="FF000000"/>
        <rFont val="Arial"/>
        <family val="2"/>
      </rPr>
      <t>Instalacija interne kanalizacije</t>
    </r>
    <r>
      <rPr>
        <sz val="11"/>
        <color rgb="FF000000"/>
        <rFont val="Arial"/>
        <family val="2"/>
      </rPr>
      <t xml:space="preserve">
Projektiranje, izvedba i ispitivanje internih instalacija kanalizacije, mora se izvršiti prema pravilima struke, prema propisima lokalnog distributera koji gospodari javnom kanalizacijom i prema uvjetima priključenja.
</t>
    </r>
  </si>
  <si>
    <t>INSTALACIJA VODOVODA</t>
  </si>
  <si>
    <t>GRAĐEVINSKI RADOVI</t>
  </si>
  <si>
    <t>jedinična mjera</t>
  </si>
  <si>
    <t>UKUPNA CIJENA</t>
  </si>
  <si>
    <t>Iskop u tlu III. - IV. kategorije za ugradnju podzemne vodovodne mreže  Iskop dubine 1,0 m, širine 0,70 m, Volumen presjeka iskopa (1,0 x 0,70) duljine cca 100,0 m. Moguće je razastiranje zemlje po postojećoj parceli. Obračun iskopa zemlje u sraslom stanju.</t>
  </si>
  <si>
    <t>Iskop u tlu III. - IV. kategorije za ugradnju vodomjernog okna  dimenzija 1,70 x 1,50 m dubine 2,10 m (ploče i zidovi 17 cm). Moguće je razastiranje zemlje po postojećoj parceli. Obračun iskopa zemlje u sraslom stanju.</t>
  </si>
  <si>
    <t xml:space="preserve"> Ručno planiranje dna svih rovova i dna vodomjenog okna prema projektiranoj širini koje se izvodi s točnošću ± 2,0 cm. Obračun po m² uređenog tla.</t>
  </si>
  <si>
    <t>Nabava, doprema i razastiranje pijeska za pješčanu posteljicu debljine 10 cm. Obračun po m3 uređenog tla.</t>
  </si>
  <si>
    <t>Zatrpavanje rova nakon izvršene montaže i tlačne probe vodovodnih cijevi. Zatrpavanje se izvodi sa zemljanim materijalom iz iskopa u slojevima od 30 cm uz nabijanje svakog sloja nabijačima.</t>
  </si>
  <si>
    <t>Zatrpavanje rova nakon izvršene montaže i tlačne probe vodovodnih cijevi. Zatrpavanje se izvodi sa finijim zemljanim materijalom iz iskopa u slojevima od 15 cm uz nabijanje svakog sloja nabijačima.</t>
  </si>
  <si>
    <t xml:space="preserve">Zatrpavanje rupa oko vodomjernog okna materijalom iz iskopa, nakon izvršene montaže i probe cijevi. Zatrpavanje se izvodi u slojevima od 30 cm uz nabijanje svakog sloja nabijačima. </t>
  </si>
  <si>
    <t>Izrada i ugradnja vodomjernog okna od vodonepropusnog betona C25/30 prema uputama lokalnog distributera, okno dimenzija 1,7 x 1,5 x 2,10 m, debljine stijenki 17 cm. U stavku uračuna aramtura od 90 kg/m3, potrebna oplata i rad.</t>
  </si>
  <si>
    <t>I. UKUPNO GRAĐEVINSKI RADOVI (kn)</t>
  </si>
  <si>
    <t>II.</t>
  </si>
  <si>
    <t>MONTERSKI RADOVI VODOVODA</t>
  </si>
  <si>
    <t>Kuglaste slavine s navojnim spojem, ispitane prema normi DIN EN 331; za područje primjene do 25 bara; za ugradnju iza  vodomjera.</t>
  </si>
  <si>
    <t xml:space="preserve"> Polietilenske PE-HD cijevi za polaganje u rov u zemlji. Klasa cijevi SDR 11, za nazivni tlak PN16. U stavku uračunati prijelazne i fazonske komade ( 1 fazonski komad kao metar cijevi) i sav spojni materijal.  </t>
  </si>
  <si>
    <t>DN 25</t>
  </si>
  <si>
    <t>m'</t>
  </si>
  <si>
    <t>Sav spojni i montažni materijal, tipa fitinzi, ovjesni materijal, ventili, kutni kuglasti ventili, kombinirani kutni ventili i slično</t>
  </si>
  <si>
    <t>Ispitivanje cjevovoda na nepropusnost s vodom u trajanju od 2 sata, a pod pritiskom od 15 bara, te završno ispitivanje u trajanju 40 minuta pod pritiskom od 10 bara.</t>
  </si>
  <si>
    <t>Dezinfekcija kompletne nove vodovodne instalacije. Dezinfekciju izvršiti prije upotrebe instalacije od strane korisnika.</t>
  </si>
  <si>
    <t>II. UKUPNO MONTERSKI RADOVI VODOVODA (kn)</t>
  </si>
  <si>
    <t>INSTALACIJA KANALIZACIJSKE ODVODNJE</t>
  </si>
  <si>
    <t>Iskop u tlu  III. - IV. kategorije za ugradnju podzemne kanalizacijske mreže. Iskop dubine 1,00 m, šir 0,60 m, duž cca 64 m. Moguće je razastiranje zemlje po postojećoj parceli. Obračun iskopa zemlje u sraslom stanju.</t>
  </si>
  <si>
    <t>Iskop u tlu  III.  - IV. kategorije za kontrolno i mjerno okno mješovite mreže dimenzija 140x170 cm i dubine 1,20 m. Materijal iz iskopa odbacivati na min. udaljenost 2,0 m od ruba rova. Stavka uključuje i sva potrebna osiguranja rova od urušavanja, razupiranje te eventualno ispumpavanje oborinske vode. Obračun iskopa zemlje u sraslom stanju.</t>
  </si>
  <si>
    <t xml:space="preserve"> Ručno planiranje dna građevne jame  kontrolnog i mjernog okna te podnožja iskopa kanala kanalizacijske mreže prema projektiranoj širini koje se izvodi s točnošću ± 2,0 cm. Obračun po m² uređenog tla.</t>
  </si>
  <si>
    <t>Nabava, doprema i razastiranje pijeska za pješčanu posteljicu debljine 10 cm, te razastiranje iznad tjemena cijevi debljine 20 cm. Obračun po m3.</t>
  </si>
  <si>
    <t>Zatrpavanje svih rova nakon izvršene montaže. Zatrpavanje se izvodi sa zemljanim materijalom iz iskopa u slojevima od 30 cm uz nabijanje svakog sloja nabijačima.</t>
  </si>
  <si>
    <t xml:space="preserve">Zatrpavanje rupa oko okna materijalom iz iskopa. Zatrpavanje se izvodi u slojevima od 30 cm uz nabijanje svakog sloja nabijačima. </t>
  </si>
  <si>
    <t>Zatrpavanje svih rova finijim materijlom nakon izvršene montaže. Zatrpavanje se izvodi sa finijim zemljanim materijalom iz iskopa u slojevima od 10 cm uz nabijanje svakog sloja nabijačima.</t>
  </si>
  <si>
    <t>Zatrpavanje svih rova oko okana nakon izvršene montaže. Zatrpavanje se izvodi sa finim zemljanim materijalom iz iskopa u slojevima od 10 cm uz nabijanje svakog sloja nabijačima.</t>
  </si>
  <si>
    <t>Izrada kontrolnog i mjernog okna iz vodonepropusnog betona
C25/30 svijetlog otvora 1,70 x 1,40 m, debljine stijenki 20 cm i dubine  1.20 m. Stijenke iznutra obraditi vodonepropusnim mortom i zagladiti do crnog sjaja. Stavkom obuhvatiti i svu potrebnu armaturu i oplatu Sve komplet sa izradom kinete.</t>
  </si>
  <si>
    <t>MONTERSKI RADOVI KANALIZACIJSKE ODVODNJE</t>
  </si>
  <si>
    <t>Izrada priključka na kontrolno okno kanalizacijske mreže. Priključak izvesti prema pravilima struke i nacrtima.</t>
  </si>
  <si>
    <t>Dobava i ugradnja tipskih lijevano željeznih poklopaca dimenzija 60x60 cm sa okvirima za ugradnju na  kontrolno i mjerno okno. Nosivost poklopaca B125.</t>
  </si>
  <si>
    <t>Dobava i ugradnja tipskog lijevano željeznog poklopca dimenzija 60x60 cm sa okvirom za ugradnju na vodomjerno okno. Poklopac sadrži natpis "Vodovod". Nosivost poklopaca B125.</t>
  </si>
  <si>
    <t xml:space="preserve">Ispitivanje cjevovoda na nepropusnost s vodom pomoću vodenog stupca, te dobivanje atesta o vodonepropusnosti izvedene instalacije. </t>
  </si>
  <si>
    <t>II. UKUPNO MONTERSKI RADOVI KANALIZACIJSKE ODVODNJE (kn)</t>
  </si>
  <si>
    <t>SVEUKUPNA REKAPITULACIJA</t>
  </si>
  <si>
    <t>I</t>
  </si>
  <si>
    <t>II</t>
  </si>
  <si>
    <t>MONTERSKI RADOVI</t>
  </si>
  <si>
    <t>UKUPNI RADOVI VODOVODA =</t>
  </si>
  <si>
    <t>UKUPNI RADOVI KANALIZACIJSKE ODVODNJE =</t>
  </si>
  <si>
    <t>SVEUKUPNO KUNA (bez PDV-a)</t>
  </si>
  <si>
    <t>PDV</t>
  </si>
  <si>
    <t>SVEUKUPNO KUNA (s PDV-om)</t>
  </si>
  <si>
    <t>Projektantica:</t>
  </si>
  <si>
    <t>Jelena Mišković, mag.ing.aedif.</t>
  </si>
  <si>
    <t>ZOP:</t>
  </si>
  <si>
    <t>TD:</t>
  </si>
  <si>
    <t>R.br.</t>
  </si>
  <si>
    <t>JM</t>
  </si>
  <si>
    <t>JC (kn)</t>
  </si>
  <si>
    <t>UC (kn)</t>
  </si>
  <si>
    <t>1. RAZVODNI ORMARI:</t>
  </si>
  <si>
    <t>1.</t>
  </si>
  <si>
    <t>kompl.</t>
  </si>
  <si>
    <t>Rapska ulica 48, Zagreb</t>
  </si>
  <si>
    <t xml:space="preserve"> - zaštitni prekidač, C karakteristike, 32A, 3-polni, 10kA</t>
  </si>
  <si>
    <t xml:space="preserve"> - odvodnik prenapona klase C, TT, TN-S, 255V/25kA (SET)</t>
  </si>
  <si>
    <t xml:space="preserve"> - NH rastavljač, veličina 000,125A, montaža na sabirnice 60 mm</t>
  </si>
  <si>
    <t xml:space="preserve"> - RCD sklopka 25A/4p/30mA</t>
  </si>
  <si>
    <t xml:space="preserve"> - minijaturni zaštitni prekidač C16/1p/10kA</t>
  </si>
  <si>
    <t xml:space="preserve"> - minijaturni zaštitni prekidač C10/1p/10kA</t>
  </si>
  <si>
    <t xml:space="preserve"> - minijaturni zaštitni prekidač B10/1p/10kA</t>
  </si>
  <si>
    <t xml:space="preserve"> - minijaturni zaštitni prekidač B6/1p/10kA</t>
  </si>
  <si>
    <t xml:space="preserve"> - Svjetlosna sklopka, analogna, 2-2.000lx, 1 kanal, 16A/250V</t>
  </si>
  <si>
    <t xml:space="preserve"> - Grebenasta sklopka, "MAN-OFF-AUTO"/1P/20A, na vrata</t>
  </si>
  <si>
    <t xml:space="preserve"> - Instalacijski sklopnik 20A | 1 N/O | 230VAC</t>
  </si>
  <si>
    <t xml:space="preserve"> - NV osigurač vel. 00, 80A/400V AC</t>
  </si>
  <si>
    <t>2. INSTALACIJA RASVJETE:</t>
  </si>
  <si>
    <t xml:space="preserve">Redukcija nosača nadstrešnice na (fi)100, za prihvat reflektora stavke 2 izrađena od Če cijevi tankostijene. Završna obrada identična nosaču nadstrešnice. </t>
  </si>
  <si>
    <t>ili jednakovrijedno_________________________</t>
  </si>
  <si>
    <t>Reflektor za rasvjetu prostora ispod nadstrešnice izrađen od aluminija, s niskim udjelom bakra. Stupanj zaštite: IP65, Aluminij praškasto plastificiran u dva sloja (Qualicoat standard)
Tehničke karakteristike: Izvor LED, 2700K, 33,6W. Snaga sistema: 39W. CRI: &gt;80, izlazni lumeni: 2727. Svjetiljka je izrađena sa prihvatom na stup promjera 102mm. Optika: Cestovna, asimetrična, širokokutna. 
Dimenzije svjetiljke: 588X163X70mm</t>
  </si>
  <si>
    <t xml:space="preserve"> - Zidni nosači za WST ormare visine do 800mm, pocinčani</t>
  </si>
  <si>
    <t>3. KABELI I CIJEVI:</t>
  </si>
  <si>
    <t>Napomene:
 - kabeli i cijevi napajanja rasvjete specifirani su u stavci br. 3 ovog troškovnika</t>
  </si>
  <si>
    <t>NYY-J 3x2,5mm2</t>
  </si>
  <si>
    <t>NYY-J 5x25mm2/Cs</t>
  </si>
  <si>
    <t>Dobava, montaža i spajanje ostalog nespecificiranog sitnog montažnog i spojnog materijala i pribora (tiple, vijci, matice, vezice, spojnice i sl.).</t>
  </si>
  <si>
    <t xml:space="preserve">4. INSTALACIJA UZEMLJENJA </t>
  </si>
  <si>
    <t>Ispitivanje instalacije prema odredbama iz Tehničkog propisa za niskonaponske instalacije (NN 05/2010) i izdavanje ispitnih protokola, pismenih izvješća i garantnih listova. Sva dokumentacija mora biti ukoričena s odgovarajućim sadržajem.</t>
  </si>
  <si>
    <t>kompl</t>
  </si>
  <si>
    <t>Projektantski nadzor kod izvođenja naprijed navedenih instalacija i ugradnje opreme.</t>
  </si>
  <si>
    <t>NS</t>
  </si>
  <si>
    <t>Izrada tehničke dokumentacije izvedenog stanja prema važećim tehničkim propisima, na podlogama izvedenog stanja ( "klasični") papirnati i digitalni oblik.</t>
  </si>
  <si>
    <t>5. ISPITIVANJE I DOKUMENTACIJA:</t>
  </si>
  <si>
    <t>Izvedba spoja varenjem trake Fe/Zn 25x3mm na metalni stup nadstrešnice.</t>
  </si>
  <si>
    <t>8.</t>
  </si>
  <si>
    <t>9.</t>
  </si>
  <si>
    <t xml:space="preserve"> - zidni ormar, metalni, 1 vrata, IP65, 400x500x210 (VxŠxD), čelični lim, RAL7035, s pocinčanom montažnom pločom, brava s dvostrukim zaključavanjem, 1x prirubnica 409x96mm (ŠxD), tip kao SCHRACK WST4050210</t>
  </si>
  <si>
    <t xml:space="preserve"> - Instalacijski umetak za WST, 3x14 modula, s DIN nosačima, dim. 400x500x210 (ŠxVxD), tip kao SCHRACK WSTIE5040P</t>
  </si>
  <si>
    <t xml:space="preserve"> - ostali sitni spojni i montažni materijal i pribor (spojnice, vezice, stezaljke, vijci, matice i sl.), spajanje ormara na objektu, kompletno sa izradom i isporukom sheme stvarno izvedenog stanja</t>
  </si>
  <si>
    <t>Dobava i polaganje kabela u odgovarajuće zaštitne cijevi, uključivo plastične kutije, ovjesni pribor i sl. iz asortimana Tim kabel ili jednakovrijedno_________________________:</t>
  </si>
  <si>
    <t xml:space="preserve"> - prije izrade izvoda te polaganja kabela za  opremu provjeriti tip i lokaciju iste te uskladiti elektroinstalacije sa opremom koja se ugrađuje.</t>
  </si>
  <si>
    <t>Dobava, montaža i spajanje rasvjete iz asortimana Intra lighting ili jednakovrijedno ______________:</t>
  </si>
  <si>
    <t>Dobava i podzemno polaganje instalacijskih PVC rebrastih cijevi:</t>
  </si>
  <si>
    <t xml:space="preserve"> - tip kao Novotumb D 63/52mm ili jednakovrijedno____________________:</t>
  </si>
  <si>
    <t xml:space="preserve"> - tip kao Tičino Cs40/33 ili jednakovrijedno _______________________:</t>
  </si>
  <si>
    <t>Izvedba spoja sabirnice za izjednačenje potencijala razvodnog ormara RO(P) na temeljni uzemljivač trakom Fe/Zn 25x4mm, dužine cca 4m, tip kao iz asortimana Tim kabel ili jednakovrijedno______________________:</t>
  </si>
  <si>
    <t>Izvedba spoja sabirnice za izjednačenje potencijala razvodnog ormara RO(STR) na temeljni uzemljivač trakom Fe/Zn 25x4mm, dužine cca 4m, tip kao iz asortimana Tim kabel ili jednakovrijedno______________________:</t>
  </si>
  <si>
    <t>Dobava i polaganje u temelj ispod hidroizolacije trake Fe/Zn 40x4mm za temeljni uzemljivač, uključivo spoj metalnih masa na objektu,  tip kao iz asortimana Tim kabel ili jednakovrijedno______________________:</t>
  </si>
  <si>
    <t>Dobava i polaganje u zemlju trake Fe/Zn 25x3mm za uzemljenje metalnih stupova nadstrešnice,  tip kao iz asortimana Tim kabel ili jednakovrijedno______________________:</t>
  </si>
  <si>
    <t>Ispitivanje i mjerenje otpora tla</t>
  </si>
  <si>
    <t>10.</t>
  </si>
  <si>
    <t>8. REKAPITULACIJA:</t>
  </si>
  <si>
    <t>1. RAZVODNI ORMAR:</t>
  </si>
  <si>
    <t>2. INSTALACIJE RASVJETE:</t>
  </si>
  <si>
    <t>4. INSTALACIJA UZEMLJENJA</t>
  </si>
  <si>
    <t>Projektant:</t>
  </si>
  <si>
    <t>Alen Farago, dipl.ing.el.</t>
  </si>
  <si>
    <t>KK-SPZ-29/20</t>
  </si>
  <si>
    <t>Oprema:</t>
  </si>
  <si>
    <t>Nabava, doprema i ugradnja horizontalnog vodomjera ugrađen u vodomjerno okno prema propisima mjesnog Vodovoda, kao proizvod IKOM, tip VMA DN 25 ili jednakovrijedan _____________________, uključivo sa svim spojnim, brtvenim i montažnim materijalom na cijev NO 25.  Napomena: Konačni tip određuje lokalni distributer.</t>
  </si>
  <si>
    <t>Nepovratni ventil za sprečavanje povrata vode u gradski vodovod u kompletu sa slavinama, DN 25, kao tip "EA" ZOPT ili jednakovrijedan _________________. Sa svim potrebnim spojnim, brtvenim i montažnim materijalom.</t>
  </si>
  <si>
    <t xml:space="preserve"> - ili jednakovrijedan ______________________.</t>
  </si>
  <si>
    <t xml:space="preserve">Obračun za komplet montirani RAZVODNI ORMAR PARKA, uključivo specificirana oprema sa iskazanim količinama. </t>
  </si>
  <si>
    <t>RAZVODNI ORMAR PARKA</t>
  </si>
  <si>
    <t>Dobava i ugradnja horizontalne i vertiklane hidroizolacije - TPO ili EPDM membrana (jednoslojna) od sintetičke gume, ojačana poliesterskom mrežicom, ili jednakovrijedna _______________________. Debljina cca 2mm, izvodi se slobodno položena i mehanički učvršćena za podlogu, zavarena na uzdužnim i poprečnim preklopima, a punktirano na površini podloge.</t>
  </si>
  <si>
    <t>Jediničnom cijenom obuhvaćeni su i svi pomoćni proizvodi za izvedbu hidroizolacije, kompatibilni sa TPO ili jednakovrijednom _____________________ hidroizolacijskom membranom, prema preporuci proizvođača: prethodni premazi podloge, trake i ljepila  za brtvljene spojeva, vodene brtve, učvršćivanje ispod opšava na krovu, prozorskim klupčicama i sličnim mjestima itd.</t>
  </si>
  <si>
    <t>Izrada, dobava i ugradnja platna nadstrešnice. Struktura za natkrivanje prostora sastoji se od čeličnih pocinčanih sajli  promjera 12mm koje tvore mrežu, pričvršćene su i napete između tri stupa, a unutar polja mreže imaju ugrađena platna u obliku trokuta. Sajle su pričvršćene za stupove preko zatezača, međusobno su spojene u mrežu spojnicama. Na mrežu sajli pričvrstiti platno za vanjsku upotrebu u obliku trokuta izrađeno od 100% akrilnih vlakana kemijski obojano zazaštitu od  sunčeva zračenja  i impregnacijom od TEFLON®-a ili SCOTCHGARD® -a, ili jednakovrijednom __________________________.  Platno izvesti od komada u bijeloj, žutoj i sivoj boji, sveukupni izgled prema projektu . Obračun po m2 izvedenoog platna nadstrešnice.</t>
  </si>
  <si>
    <t>Dobava, montaža na zid i spajanje razvodnog ormara oznake +RO(P) u projektu, komplet sa opremom iz proizvodnog asortimana SCHRACK</t>
  </si>
  <si>
    <t>ukupno kn:</t>
  </si>
  <si>
    <t xml:space="preserve"> - ili jednakovrijedno _____________________</t>
  </si>
  <si>
    <t>Izvedba spoja metalne stolarije, metalnih ograda, metalnih odvodnih cijevi i sl. na instalaciju sustava za zaštitu od djelovanja munje vodičima H07V-K-J 6mm2, komplet sa spojnim i montažnim materijalom i priborom (kabelske stopice, matice, vijci, vezice i sl.).</t>
  </si>
  <si>
    <t>Dobava i spajanje križne spojnice sastavljene od 3 pločice i četiri vijka te matice M8, namijenjene za spajanje Fe/Zn trake 40x4mm i 25x3mm, tip kao HERMI KON01 A ili jednakovrijedan proizvod_________________. Nakon spajanja je spoj potrebno zaliti bitumenom.</t>
  </si>
  <si>
    <t>Dobava i spajanje križne spojnice sastavljene od 3 pločice i četiri vijka te matice M8, namijenjene za spajanje Fe/Zn trake 40x4mm i 25x4mm, tip kao HERMI KON01 A ili jednakovrijedan proizvod__________________. Nakon spajanja je spoj potrebno zaliti bitumenom.</t>
  </si>
  <si>
    <t>Dobava i spajanje križne spojnice sastavljene od 3 pločice i četiri vijka te matice M8, namijenjene za spajanje Fe/Zn trake 25x3mm, tip kao HERMI KON01 ili jednakovrijedan proizvod __________. Nakon spajanja je spoj potrebno zaliti bitumenom.</t>
  </si>
  <si>
    <t>Utovar, odvoz i razastiranje preostalog materijala od iskopa rovova na parcelu i odvoz preostalog viška na deponij udaljenosti do 5 km.</t>
  </si>
  <si>
    <t>Utovar, odvoz i razastiranje preostalog materijala od iskopa rovova i okna na parcelu i odvoz preostalog viška na deponij udaljenosti do 5 km.</t>
  </si>
  <si>
    <r>
      <t>Dobava i montaža PVC cijevi za</t>
    </r>
    <r>
      <rPr>
        <b/>
        <sz val="11"/>
        <rFont val="Calibri"/>
        <family val="2"/>
      </rPr>
      <t xml:space="preserve"> kanalizaciju</t>
    </r>
    <r>
      <rPr>
        <sz val="10"/>
        <rFont val="Arial"/>
        <family val="2"/>
        <charset val="238"/>
      </rPr>
      <t xml:space="preserve">-kao proizvod REHAU AWADUKT PVC SN4 ili jednakovrijedan ______________, uračunavajući sve potrebne fazonske komade, spojni i brtveni materijal. Brtvljenje spojeva vrši se gumenim brtvama, a cijevi se polažu u za to pripremljene rovove </t>
    </r>
    <r>
      <rPr>
        <u/>
        <sz val="11"/>
        <rFont val="Calibri"/>
        <family val="2"/>
      </rPr>
      <t>van objekta</t>
    </r>
    <r>
      <rPr>
        <sz val="10"/>
        <rFont val="Arial"/>
        <family val="2"/>
        <charset val="238"/>
      </rPr>
      <t xml:space="preserve"> . U stavku uračunati i fazonske komade ( 1 fazonski komad kao metar cijevi ) </t>
    </r>
    <r>
      <rPr>
        <b/>
        <sz val="11"/>
        <rFont val="Calibri"/>
        <family val="2"/>
      </rPr>
      <t>DN 90 mm</t>
    </r>
  </si>
  <si>
    <t>R  E  K  A  P  I  T  U  L  A  C  I  J  A</t>
  </si>
  <si>
    <t>pdv 25 %:</t>
  </si>
  <si>
    <t>sveukupno kn:</t>
  </si>
  <si>
    <t xml:space="preserve">Obračun za komplet montirani razvodni ormar, uključivo specificirana oprema sa iskazanim količinama. </t>
  </si>
  <si>
    <t>ili sve kao jednakovrijedno_________________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</si>
</sst>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0.0"/>
    <numFmt numFmtId="165" formatCode="[$-41A]General"/>
    <numFmt numFmtId="166" formatCode="#,##0.00\ &quot;kn&quot;"/>
    <numFmt numFmtId="167" formatCode="#,##0.00_ ;[Red]\-#,##0.00\ "/>
    <numFmt numFmtId="168" formatCode="#,##0.00\ _k_n"/>
  </numFmts>
  <fonts count="79"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11"/>
      <color indexed="8"/>
      <name val="Calibri"/>
      <family val="2"/>
      <charset val="1"/>
    </font>
    <font>
      <sz val="11"/>
      <name val="Calibri"/>
      <family val="2"/>
      <charset val="238"/>
      <scheme val="minor"/>
    </font>
    <font>
      <b/>
      <sz val="11"/>
      <name val="Calibri"/>
      <family val="2"/>
      <charset val="238"/>
      <scheme val="minor"/>
    </font>
    <font>
      <b/>
      <u/>
      <sz val="11"/>
      <name val="Calibri"/>
      <family val="2"/>
      <charset val="238"/>
      <scheme val="minor"/>
    </font>
    <font>
      <sz val="10"/>
      <name val="Arial"/>
      <family val="2"/>
      <charset val="238"/>
    </font>
    <font>
      <b/>
      <sz val="11"/>
      <color indexed="56"/>
      <name val="Calibri"/>
      <family val="2"/>
      <charset val="238"/>
    </font>
    <font>
      <sz val="11"/>
      <color indexed="9"/>
      <name val="Calibri"/>
      <family val="2"/>
      <charset val="238"/>
    </font>
    <font>
      <sz val="11"/>
      <color indexed="8"/>
      <name val="Calibri"/>
      <family val="2"/>
      <charset val="238"/>
    </font>
    <font>
      <b/>
      <sz val="11"/>
      <color indexed="52"/>
      <name val="Calibri"/>
      <family val="2"/>
      <charset val="238"/>
    </font>
    <font>
      <sz val="11"/>
      <color indexed="52"/>
      <name val="Calibri"/>
      <family val="2"/>
      <charset val="238"/>
    </font>
    <font>
      <sz val="11"/>
      <color indexed="17"/>
      <name val="Calibri"/>
      <family val="2"/>
      <charset val="238"/>
    </font>
    <font>
      <b/>
      <sz val="11"/>
      <color indexed="8"/>
      <name val="Calibri"/>
      <family val="2"/>
      <charset val="238"/>
    </font>
    <font>
      <sz val="11"/>
      <color indexed="20"/>
      <name val="Calibri"/>
      <family val="2"/>
      <charset val="238"/>
    </font>
    <font>
      <b/>
      <sz val="18"/>
      <color indexed="56"/>
      <name val="Cambria"/>
      <family val="1"/>
      <charset val="238"/>
    </font>
    <font>
      <b/>
      <sz val="13"/>
      <color indexed="56"/>
      <name val="Calibri"/>
      <family val="2"/>
      <charset val="238"/>
    </font>
    <font>
      <b/>
      <sz val="11"/>
      <color indexed="9"/>
      <name val="Calibri"/>
      <family val="2"/>
      <charset val="238"/>
    </font>
    <font>
      <sz val="11"/>
      <color indexed="60"/>
      <name val="Calibri"/>
      <family val="2"/>
      <charset val="238"/>
    </font>
    <font>
      <sz val="11"/>
      <color indexed="62"/>
      <name val="Calibri"/>
      <family val="2"/>
      <charset val="238"/>
    </font>
    <font>
      <i/>
      <sz val="11"/>
      <color indexed="23"/>
      <name val="Calibri"/>
      <family val="2"/>
      <charset val="238"/>
    </font>
    <font>
      <sz val="11"/>
      <color indexed="10"/>
      <name val="Calibri"/>
      <family val="2"/>
      <charset val="238"/>
    </font>
    <font>
      <b/>
      <sz val="15"/>
      <color indexed="56"/>
      <name val="Calibri"/>
      <family val="2"/>
      <charset val="238"/>
    </font>
    <font>
      <b/>
      <sz val="11"/>
      <color indexed="63"/>
      <name val="Calibri"/>
      <family val="2"/>
      <charset val="238"/>
    </font>
    <font>
      <sz val="10"/>
      <name val="Helvetica"/>
      <charset val="238"/>
    </font>
    <font>
      <sz val="10"/>
      <color rgb="FF000000"/>
      <name val="Times New Roman"/>
      <family val="1"/>
      <charset val="238"/>
    </font>
    <font>
      <sz val="11"/>
      <color theme="1"/>
      <name val="Calibri"/>
      <family val="2"/>
      <scheme val="minor"/>
    </font>
    <font>
      <sz val="8"/>
      <name val="Arial"/>
      <family val="2"/>
    </font>
    <font>
      <sz val="10"/>
      <color rgb="FF000000"/>
      <name val="Arial"/>
      <family val="2"/>
      <charset val="238"/>
    </font>
    <font>
      <sz val="11"/>
      <name val="Calibri"/>
      <family val="2"/>
      <charset val="238"/>
    </font>
    <font>
      <sz val="12"/>
      <name val="Calibri"/>
      <family val="2"/>
      <charset val="238"/>
    </font>
    <font>
      <sz val="10"/>
      <name val="Arial CE"/>
      <charset val="238"/>
    </font>
    <font>
      <b/>
      <sz val="10"/>
      <name val="Arial"/>
      <family val="2"/>
      <charset val="238"/>
    </font>
    <font>
      <sz val="8"/>
      <name val="Calibri"/>
      <family val="2"/>
      <charset val="238"/>
    </font>
    <font>
      <b/>
      <sz val="12"/>
      <color indexed="8"/>
      <name val="Calibri"/>
      <family val="2"/>
      <charset val="238"/>
    </font>
    <font>
      <b/>
      <sz val="12"/>
      <name val="Calibri"/>
      <family val="2"/>
      <charset val="238"/>
    </font>
    <font>
      <b/>
      <sz val="14"/>
      <color indexed="8"/>
      <name val="Calibri"/>
      <family val="2"/>
      <charset val="238"/>
    </font>
    <font>
      <sz val="14"/>
      <color indexed="8"/>
      <name val="Calibri"/>
      <family val="2"/>
      <charset val="238"/>
    </font>
    <font>
      <sz val="12"/>
      <color indexed="8"/>
      <name val="Calibri"/>
      <family val="2"/>
      <charset val="238"/>
    </font>
    <font>
      <b/>
      <sz val="12"/>
      <color indexed="10"/>
      <name val="Calibri"/>
      <family val="2"/>
      <charset val="238"/>
    </font>
    <font>
      <sz val="12"/>
      <name val="Arial"/>
      <family val="2"/>
      <charset val="238"/>
    </font>
    <font>
      <sz val="12"/>
      <color theme="1"/>
      <name val="Calibri"/>
      <family val="2"/>
      <charset val="238"/>
      <scheme val="minor"/>
    </font>
    <font>
      <b/>
      <sz val="8"/>
      <name val="Arial"/>
      <family val="2"/>
      <charset val="238"/>
    </font>
    <font>
      <vertAlign val="superscript"/>
      <sz val="8"/>
      <name val="Arial"/>
      <family val="2"/>
      <charset val="238"/>
    </font>
    <font>
      <sz val="8"/>
      <color indexed="10"/>
      <name val="Arial"/>
      <family val="2"/>
      <charset val="238"/>
    </font>
    <font>
      <b/>
      <sz val="8"/>
      <color indexed="10"/>
      <name val="Arial"/>
      <family val="2"/>
      <charset val="238"/>
    </font>
    <font>
      <vertAlign val="subscript"/>
      <sz val="8"/>
      <name val="Arial"/>
      <family val="2"/>
      <charset val="238"/>
    </font>
    <font>
      <sz val="8"/>
      <color rgb="FFFF0000"/>
      <name val="Arial"/>
      <family val="2"/>
      <charset val="238"/>
    </font>
    <font>
      <b/>
      <sz val="14"/>
      <color rgb="FF000000"/>
      <name val="Arial"/>
      <family val="2"/>
      <charset val="238"/>
    </font>
    <font>
      <b/>
      <sz val="11"/>
      <color rgb="FF000000"/>
      <name val="Arial"/>
      <family val="2"/>
      <charset val="238"/>
    </font>
    <font>
      <b/>
      <sz val="11"/>
      <color rgb="FF00B0F0"/>
      <name val="Arial"/>
      <family val="2"/>
      <charset val="238"/>
    </font>
    <font>
      <b/>
      <sz val="14"/>
      <name val="Arial"/>
      <family val="2"/>
      <charset val="238"/>
    </font>
    <font>
      <b/>
      <sz val="11"/>
      <name val="Arial"/>
      <family val="2"/>
      <charset val="238"/>
    </font>
    <font>
      <sz val="11"/>
      <color rgb="FF000000"/>
      <name val="Arial"/>
      <family val="2"/>
    </font>
    <font>
      <b/>
      <sz val="11"/>
      <color rgb="FF000000"/>
      <name val="Arial"/>
      <family val="2"/>
    </font>
    <font>
      <sz val="11"/>
      <color rgb="FF00B0F0"/>
      <name val="Calibri"/>
      <family val="2"/>
      <charset val="238"/>
    </font>
    <font>
      <b/>
      <sz val="10"/>
      <color rgb="FF000000"/>
      <name val="Arial"/>
      <family val="2"/>
      <charset val="238"/>
    </font>
    <font>
      <sz val="8"/>
      <color rgb="FF000000"/>
      <name val="Calibri"/>
      <family val="2"/>
      <charset val="238"/>
    </font>
    <font>
      <b/>
      <sz val="8"/>
      <color rgb="FF000000"/>
      <name val="Calibri"/>
      <family val="2"/>
      <charset val="238"/>
    </font>
    <font>
      <b/>
      <sz val="8"/>
      <color theme="1"/>
      <name val="Calibri"/>
      <family val="2"/>
      <charset val="238"/>
    </font>
    <font>
      <sz val="10"/>
      <color rgb="FF00B0F0"/>
      <name val="Arial"/>
      <family val="2"/>
      <charset val="238"/>
    </font>
    <font>
      <b/>
      <sz val="11"/>
      <name val="Calibri"/>
      <family val="2"/>
      <charset val="238"/>
    </font>
    <font>
      <b/>
      <sz val="11"/>
      <color rgb="FF000000"/>
      <name val="Calibri"/>
      <family val="2"/>
    </font>
    <font>
      <sz val="11"/>
      <color rgb="FF000000"/>
      <name val="Calibri"/>
      <family val="2"/>
    </font>
    <font>
      <sz val="10"/>
      <color theme="1"/>
      <name val="Arial"/>
      <family val="2"/>
      <charset val="238"/>
    </font>
    <font>
      <b/>
      <sz val="10"/>
      <color theme="1"/>
      <name val="Arial"/>
      <family val="2"/>
      <charset val="238"/>
    </font>
    <font>
      <sz val="10"/>
      <name val="Helv"/>
    </font>
    <font>
      <sz val="11"/>
      <name val="Arial"/>
      <family val="2"/>
      <charset val="238"/>
    </font>
    <font>
      <i/>
      <sz val="10"/>
      <name val="Arial"/>
      <family val="2"/>
      <charset val="238"/>
    </font>
    <font>
      <sz val="10"/>
      <name val="Calibri"/>
      <family val="2"/>
      <charset val="238"/>
    </font>
    <font>
      <sz val="11"/>
      <name val="Calibri"/>
      <family val="2"/>
    </font>
    <font>
      <b/>
      <sz val="12"/>
      <name val="Arial"/>
      <family val="2"/>
      <charset val="238"/>
    </font>
    <font>
      <b/>
      <sz val="8"/>
      <name val="Calibri"/>
      <family val="2"/>
      <charset val="238"/>
    </font>
    <font>
      <b/>
      <sz val="11"/>
      <name val="Calibri"/>
      <family val="2"/>
    </font>
    <font>
      <u/>
      <sz val="11"/>
      <name val="Calibri"/>
      <family val="2"/>
    </font>
    <font>
      <b/>
      <sz val="16"/>
      <name val="Calibri"/>
      <family val="2"/>
      <charset val="238"/>
    </font>
    <font>
      <b/>
      <sz val="13"/>
      <name val="Calibri"/>
      <family val="2"/>
      <charset val="23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indexed="41"/>
        <bgColor indexed="64"/>
      </patternFill>
    </fill>
    <fill>
      <patternFill patternType="solid">
        <fgColor indexed="27"/>
        <bgColor indexed="41"/>
      </patternFill>
    </fill>
    <fill>
      <patternFill patternType="solid">
        <fgColor indexed="47"/>
        <bgColor indexed="45"/>
      </patternFill>
    </fill>
    <fill>
      <patternFill patternType="solid">
        <fgColor indexed="22"/>
        <bgColor indexed="31"/>
      </patternFill>
    </fill>
    <fill>
      <patternFill patternType="solid">
        <fgColor rgb="FFFFFFFF"/>
        <bgColor rgb="FF000000"/>
      </patternFill>
    </fill>
    <fill>
      <patternFill patternType="solid">
        <fgColor rgb="FF00B050"/>
        <bgColor rgb="FF000000"/>
      </patternFill>
    </fill>
    <fill>
      <patternFill patternType="solid">
        <fgColor rgb="FF7F7F7F"/>
        <bgColor rgb="FF000000"/>
      </patternFill>
    </fill>
    <fill>
      <patternFill patternType="solid">
        <fgColor rgb="FFD8D8D8"/>
        <bgColor rgb="FF000000"/>
      </patternFill>
    </fill>
    <fill>
      <patternFill patternType="solid">
        <fgColor rgb="FFFFFF00"/>
        <bgColor rgb="FF000000"/>
      </patternFill>
    </fill>
    <fill>
      <patternFill patternType="solid">
        <fgColor rgb="FFBFBFBF"/>
        <bgColor rgb="FF000000"/>
      </patternFill>
    </fill>
    <fill>
      <patternFill patternType="solid">
        <fgColor theme="0" tint="-0.249977111117893"/>
        <bgColor indexed="64"/>
      </patternFill>
    </fill>
    <fill>
      <patternFill patternType="solid">
        <fgColor theme="0"/>
        <bgColor indexed="31"/>
      </patternFill>
    </fill>
  </fills>
  <borders count="9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12">
    <xf numFmtId="0" fontId="0" fillId="0" borderId="0"/>
    <xf numFmtId="0" fontId="4" fillId="0" borderId="0"/>
    <xf numFmtId="0" fontId="8"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6" fillId="3" borderId="0" applyNumberFormat="0" applyBorder="0" applyAlignment="0" applyProtection="0"/>
    <xf numFmtId="0" fontId="12" fillId="20" borderId="20" applyNumberFormat="0" applyAlignment="0" applyProtection="0"/>
    <xf numFmtId="0" fontId="19" fillId="21" borderId="21" applyNumberFormat="0" applyAlignment="0" applyProtection="0"/>
    <xf numFmtId="0" fontId="22" fillId="0" borderId="0" applyNumberFormat="0" applyFill="0" applyBorder="0" applyAlignment="0" applyProtection="0"/>
    <xf numFmtId="0" fontId="14" fillId="4" borderId="0" applyNumberFormat="0" applyBorder="0" applyAlignment="0" applyProtection="0"/>
    <xf numFmtId="0" fontId="24" fillId="0" borderId="22" applyNumberFormat="0" applyFill="0" applyAlignment="0" applyProtection="0"/>
    <xf numFmtId="0" fontId="18" fillId="0" borderId="23" applyNumberFormat="0" applyFill="0" applyAlignment="0" applyProtection="0"/>
    <xf numFmtId="0" fontId="9" fillId="0" borderId="24" applyNumberFormat="0" applyFill="0" applyAlignment="0" applyProtection="0"/>
    <xf numFmtId="0" fontId="9" fillId="0" borderId="0" applyNumberFormat="0" applyFill="0" applyBorder="0" applyAlignment="0" applyProtection="0"/>
    <xf numFmtId="0" fontId="21" fillId="7" borderId="20" applyNumberFormat="0" applyAlignment="0" applyProtection="0"/>
    <xf numFmtId="0" fontId="13" fillId="0" borderId="25" applyNumberFormat="0" applyFill="0" applyAlignment="0" applyProtection="0"/>
    <xf numFmtId="0" fontId="20" fillId="22" borderId="0" applyNumberFormat="0" applyBorder="0" applyAlignment="0" applyProtection="0"/>
    <xf numFmtId="0" fontId="8" fillId="23" borderId="26" applyNumberFormat="0" applyFont="0" applyAlignment="0" applyProtection="0"/>
    <xf numFmtId="0" fontId="8" fillId="0" borderId="0">
      <alignment vertical="center"/>
    </xf>
    <xf numFmtId="0" fontId="25" fillId="20" borderId="27" applyNumberFormat="0" applyAlignment="0" applyProtection="0"/>
    <xf numFmtId="0" fontId="17" fillId="0" borderId="0" applyNumberFormat="0" applyFill="0" applyBorder="0" applyAlignment="0" applyProtection="0"/>
    <xf numFmtId="0" fontId="15" fillId="0" borderId="28" applyNumberFormat="0" applyFill="0" applyAlignment="0" applyProtection="0"/>
    <xf numFmtId="0" fontId="23" fillId="0" borderId="0" applyNumberFormat="0" applyFill="0" applyBorder="0" applyAlignment="0" applyProtection="0"/>
    <xf numFmtId="0" fontId="26" fillId="0" borderId="0"/>
    <xf numFmtId="0" fontId="2" fillId="0" borderId="0"/>
    <xf numFmtId="43" fontId="8" fillId="0" borderId="0" applyFont="0" applyFill="0" applyBorder="0" applyAlignment="0" applyProtection="0"/>
    <xf numFmtId="165" fontId="27" fillId="0" borderId="0"/>
    <xf numFmtId="0" fontId="8" fillId="0" borderId="0"/>
    <xf numFmtId="0" fontId="28" fillId="0" borderId="0"/>
    <xf numFmtId="0" fontId="11" fillId="0" borderId="0"/>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6" fillId="3" borderId="0" applyNumberFormat="0" applyBorder="0" applyAlignment="0" applyProtection="0"/>
    <xf numFmtId="0" fontId="12" fillId="20" borderId="20" applyNumberFormat="0" applyAlignment="0" applyProtection="0"/>
    <xf numFmtId="0" fontId="19" fillId="21" borderId="21" applyNumberFormat="0" applyAlignment="0" applyProtection="0"/>
    <xf numFmtId="0" fontId="22" fillId="0" borderId="0" applyNumberFormat="0" applyFill="0" applyBorder="0" applyAlignment="0" applyProtection="0"/>
    <xf numFmtId="0" fontId="14" fillId="4" borderId="0" applyNumberFormat="0" applyBorder="0" applyAlignment="0" applyProtection="0"/>
    <xf numFmtId="0" fontId="24" fillId="0" borderId="22" applyNumberFormat="0" applyFill="0" applyAlignment="0" applyProtection="0"/>
    <xf numFmtId="0" fontId="18" fillId="0" borderId="23" applyNumberFormat="0" applyFill="0" applyAlignment="0" applyProtection="0"/>
    <xf numFmtId="0" fontId="9" fillId="0" borderId="24" applyNumberFormat="0" applyFill="0" applyAlignment="0" applyProtection="0"/>
    <xf numFmtId="0" fontId="9" fillId="0" borderId="0" applyNumberFormat="0" applyFill="0" applyBorder="0" applyAlignment="0" applyProtection="0"/>
    <xf numFmtId="0" fontId="21" fillId="7" borderId="20" applyNumberFormat="0" applyAlignment="0" applyProtection="0"/>
    <xf numFmtId="0" fontId="13" fillId="0" borderId="25" applyNumberFormat="0" applyFill="0" applyAlignment="0" applyProtection="0"/>
    <xf numFmtId="0" fontId="20" fillId="22" borderId="0" applyNumberFormat="0" applyBorder="0" applyAlignment="0" applyProtection="0"/>
    <xf numFmtId="0" fontId="8" fillId="23" borderId="26" applyNumberFormat="0" applyFont="0" applyAlignment="0" applyProtection="0"/>
    <xf numFmtId="0" fontId="25" fillId="20" borderId="27" applyNumberFormat="0" applyAlignment="0" applyProtection="0"/>
    <xf numFmtId="0" fontId="17" fillId="0" borderId="0" applyNumberFormat="0" applyFill="0" applyBorder="0" applyAlignment="0" applyProtection="0"/>
    <xf numFmtId="0" fontId="15" fillId="0" borderId="28" applyNumberFormat="0" applyFill="0" applyAlignment="0" applyProtection="0"/>
    <xf numFmtId="0" fontId="23" fillId="0" borderId="0" applyNumberFormat="0" applyFill="0" applyBorder="0" applyAlignment="0" applyProtection="0"/>
    <xf numFmtId="0" fontId="26" fillId="0" borderId="0"/>
    <xf numFmtId="0" fontId="8" fillId="0" borderId="0"/>
    <xf numFmtId="0" fontId="2" fillId="0" borderId="0"/>
    <xf numFmtId="0" fontId="8" fillId="3" borderId="0"/>
    <xf numFmtId="0" fontId="8" fillId="22" borderId="0" applyNumberFormat="0" applyFont="0" applyBorder="0" applyAlignment="0" applyProtection="0"/>
    <xf numFmtId="0" fontId="8" fillId="8" borderId="0" applyNumberFormat="0" applyFont="0" applyBorder="0" applyAlignment="0" applyProtection="0">
      <protection locked="0"/>
    </xf>
    <xf numFmtId="0" fontId="29" fillId="3" borderId="0" applyNumberFormat="0" applyFont="0" applyBorder="0" applyAlignment="0" applyProtection="0"/>
    <xf numFmtId="0" fontId="8" fillId="3" borderId="0"/>
    <xf numFmtId="0" fontId="4" fillId="0" borderId="0"/>
    <xf numFmtId="0" fontId="8" fillId="0" borderId="0">
      <alignment vertical="top"/>
    </xf>
    <xf numFmtId="165" fontId="30" fillId="0" borderId="0"/>
    <xf numFmtId="0" fontId="1" fillId="0" borderId="0"/>
    <xf numFmtId="43" fontId="8" fillId="0" borderId="0" applyFont="0" applyFill="0" applyBorder="0" applyAlignment="0" applyProtection="0"/>
    <xf numFmtId="0" fontId="8" fillId="0" borderId="0"/>
    <xf numFmtId="0" fontId="33" fillId="0" borderId="0"/>
    <xf numFmtId="0" fontId="68" fillId="0" borderId="0"/>
    <xf numFmtId="0" fontId="8" fillId="0" borderId="0"/>
    <xf numFmtId="0" fontId="8" fillId="0" borderId="0"/>
  </cellStyleXfs>
  <cellXfs count="539">
    <xf numFmtId="0" fontId="0" fillId="0" borderId="0" xfId="0"/>
    <xf numFmtId="0" fontId="5" fillId="0" borderId="0" xfId="0" applyFont="1" applyFill="1" applyAlignment="1">
      <alignment vertical="top" wrapText="1"/>
    </xf>
    <xf numFmtId="0" fontId="5" fillId="0" borderId="0" xfId="0" applyFont="1"/>
    <xf numFmtId="0" fontId="6" fillId="0" borderId="0" xfId="0" applyFont="1" applyFill="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xf>
    <xf numFmtId="0" fontId="5" fillId="0" borderId="6" xfId="0" applyFont="1" applyFill="1" applyBorder="1" applyAlignment="1">
      <alignment horizontal="center" vertical="top" wrapText="1"/>
    </xf>
    <xf numFmtId="0" fontId="5" fillId="0" borderId="5" xfId="0" applyFont="1" applyBorder="1" applyAlignment="1">
      <alignment horizontal="left" vertical="center" wrapText="1"/>
    </xf>
    <xf numFmtId="4" fontId="5" fillId="0" borderId="5" xfId="0" applyNumberFormat="1" applyFont="1" applyBorder="1" applyAlignment="1">
      <alignment horizontal="left" vertical="center" wrapText="1"/>
    </xf>
    <xf numFmtId="4" fontId="5" fillId="0" borderId="10" xfId="0" applyNumberFormat="1" applyFont="1" applyBorder="1" applyAlignment="1">
      <alignment horizontal="left" vertical="center" wrapText="1"/>
    </xf>
    <xf numFmtId="0" fontId="5" fillId="0" borderId="6" xfId="0" applyFont="1" applyFill="1" applyBorder="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center" vertical="top"/>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xf>
    <xf numFmtId="4" fontId="5" fillId="0" borderId="11" xfId="0" applyNumberFormat="1" applyFont="1" applyBorder="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5" fillId="0" borderId="12" xfId="0" applyFont="1" applyFill="1" applyBorder="1" applyAlignment="1">
      <alignment horizontal="center" vertical="top"/>
    </xf>
    <xf numFmtId="0" fontId="5" fillId="0" borderId="2" xfId="0" applyFont="1" applyBorder="1" applyAlignment="1">
      <alignment horizontal="center" vertical="top" wrapText="1"/>
    </xf>
    <xf numFmtId="0" fontId="5" fillId="0" borderId="2" xfId="0" applyFont="1" applyBorder="1" applyAlignment="1">
      <alignment horizontal="center" vertical="top"/>
    </xf>
    <xf numFmtId="4" fontId="5" fillId="0" borderId="2" xfId="0" applyNumberFormat="1" applyFont="1" applyBorder="1" applyAlignment="1">
      <alignment horizontal="center" vertical="center"/>
    </xf>
    <xf numFmtId="4" fontId="5" fillId="0" borderId="2" xfId="0" applyNumberFormat="1" applyFont="1" applyBorder="1" applyAlignment="1">
      <alignment horizontal="center"/>
    </xf>
    <xf numFmtId="4" fontId="5" fillId="0" borderId="13" xfId="0" applyNumberFormat="1" applyFont="1" applyBorder="1" applyAlignment="1">
      <alignment horizontal="center"/>
    </xf>
    <xf numFmtId="0" fontId="5" fillId="0" borderId="14" xfId="0" applyFont="1" applyFill="1" applyBorder="1" applyAlignment="1">
      <alignment horizontal="center" vertical="top"/>
    </xf>
    <xf numFmtId="0" fontId="5" fillId="0" borderId="15" xfId="0" applyFont="1" applyBorder="1" applyAlignment="1">
      <alignment horizontal="center" vertical="top" wrapText="1"/>
    </xf>
    <xf numFmtId="0" fontId="5" fillId="0" borderId="15" xfId="0" applyFont="1" applyBorder="1" applyAlignment="1">
      <alignment horizontal="center" vertical="top"/>
    </xf>
    <xf numFmtId="4" fontId="5" fillId="0" borderId="15" xfId="0" applyNumberFormat="1" applyFont="1" applyBorder="1" applyAlignment="1">
      <alignment horizontal="center" vertical="center"/>
    </xf>
    <xf numFmtId="4" fontId="5" fillId="0" borderId="15" xfId="0" applyNumberFormat="1" applyFont="1" applyBorder="1" applyAlignment="1">
      <alignment horizontal="center"/>
    </xf>
    <xf numFmtId="4" fontId="5" fillId="0" borderId="16" xfId="0" applyNumberFormat="1" applyFont="1" applyBorder="1" applyAlignment="1">
      <alignment horizontal="center"/>
    </xf>
    <xf numFmtId="0" fontId="6" fillId="0" borderId="0" xfId="0" applyFont="1" applyFill="1" applyBorder="1" applyAlignment="1">
      <alignment horizontal="center"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4" fontId="5" fillId="0" borderId="0" xfId="0" applyNumberFormat="1" applyFont="1" applyBorder="1" applyAlignment="1">
      <alignment horizontal="left" vertical="center" wrapText="1"/>
    </xf>
    <xf numFmtId="49" fontId="6" fillId="0" borderId="0" xfId="0" applyNumberFormat="1" applyFont="1" applyFill="1" applyBorder="1" applyAlignment="1">
      <alignment horizontal="left" vertical="top" wrapText="1" readingOrder="1"/>
    </xf>
    <xf numFmtId="0" fontId="5" fillId="0" borderId="0" xfId="0" applyNumberFormat="1" applyFont="1" applyAlignment="1">
      <alignment horizontal="justify" vertical="top"/>
    </xf>
    <xf numFmtId="0" fontId="5" fillId="0" borderId="0" xfId="0" applyFont="1" applyBorder="1"/>
    <xf numFmtId="0" fontId="5" fillId="0" borderId="0" xfId="0" applyFont="1" applyFill="1" applyBorder="1" applyAlignment="1">
      <alignment horizontal="center" vertical="top"/>
    </xf>
    <xf numFmtId="0" fontId="5" fillId="0" borderId="0" xfId="0" applyFont="1" applyBorder="1" applyAlignment="1">
      <alignment horizontal="center" wrapText="1"/>
    </xf>
    <xf numFmtId="4" fontId="5" fillId="0" borderId="0" xfId="0" applyNumberFormat="1" applyFont="1" applyBorder="1" applyAlignment="1">
      <alignment horizontal="center" wrapText="1"/>
    </xf>
    <xf numFmtId="4" fontId="5" fillId="0" borderId="0" xfId="0" applyNumberFormat="1" applyFont="1" applyBorder="1" applyAlignment="1">
      <alignment horizontal="center"/>
    </xf>
    <xf numFmtId="0" fontId="6" fillId="0" borderId="0" xfId="0" applyFont="1" applyAlignment="1">
      <alignment wrapText="1"/>
    </xf>
    <xf numFmtId="0" fontId="5" fillId="0" borderId="0" xfId="0" applyNumberFormat="1" applyFont="1" applyBorder="1" applyAlignment="1">
      <alignment horizontal="justify" vertical="top" wrapText="1"/>
    </xf>
    <xf numFmtId="4" fontId="5" fillId="0" borderId="0" xfId="0" applyNumberFormat="1" applyFont="1" applyBorder="1" applyAlignment="1">
      <alignment wrapText="1"/>
    </xf>
    <xf numFmtId="49" fontId="6" fillId="0" borderId="0" xfId="0" applyNumberFormat="1" applyFont="1" applyFill="1" applyBorder="1" applyAlignment="1">
      <alignment vertical="top" wrapText="1"/>
    </xf>
    <xf numFmtId="0" fontId="6" fillId="0" borderId="0" xfId="0" applyFont="1" applyBorder="1" applyAlignment="1">
      <alignment wrapText="1"/>
    </xf>
    <xf numFmtId="4" fontId="6" fillId="0" borderId="0" xfId="0" applyNumberFormat="1" applyFont="1" applyBorder="1" applyAlignment="1">
      <alignment wrapText="1"/>
    </xf>
    <xf numFmtId="4" fontId="6" fillId="0" borderId="0" xfId="0" applyNumberFormat="1" applyFont="1" applyAlignment="1">
      <alignment wrapText="1"/>
    </xf>
    <xf numFmtId="0" fontId="5" fillId="0" borderId="0" xfId="0" applyFont="1" applyAlignment="1">
      <alignment horizontal="center" vertical="top"/>
    </xf>
    <xf numFmtId="0" fontId="5" fillId="0" borderId="0" xfId="0" applyFont="1" applyAlignment="1">
      <alignment wrapText="1"/>
    </xf>
    <xf numFmtId="4" fontId="5" fillId="0" borderId="0" xfId="0" applyNumberFormat="1" applyFont="1" applyAlignment="1">
      <alignment horizontal="left" vertical="top" wrapText="1"/>
    </xf>
    <xf numFmtId="0" fontId="5" fillId="0" borderId="0" xfId="0" applyNumberFormat="1" applyFont="1" applyBorder="1" applyAlignment="1" applyProtection="1">
      <alignment horizontal="left" vertical="top" wrapText="1"/>
      <protection locked="0"/>
    </xf>
    <xf numFmtId="164" fontId="5" fillId="0" borderId="0" xfId="0" applyNumberFormat="1" applyFont="1" applyBorder="1" applyAlignment="1">
      <alignment horizontal="center"/>
    </xf>
    <xf numFmtId="3" fontId="5" fillId="0" borderId="0" xfId="0" applyNumberFormat="1" applyFont="1" applyBorder="1" applyAlignment="1">
      <alignment horizontal="center"/>
    </xf>
    <xf numFmtId="0" fontId="5" fillId="0" borderId="0" xfId="0" applyFont="1" applyBorder="1" applyAlignment="1">
      <alignment horizontal="left" vertical="top" wrapText="1"/>
    </xf>
    <xf numFmtId="0" fontId="5" fillId="0" borderId="0" xfId="0" applyNumberFormat="1" applyFont="1" applyFill="1" applyBorder="1" applyAlignment="1" applyProtection="1">
      <alignment horizontal="left" vertical="top" wrapText="1"/>
      <protection locked="0"/>
    </xf>
    <xf numFmtId="2" fontId="5" fillId="0" borderId="0" xfId="0" applyNumberFormat="1" applyFont="1" applyFill="1" applyBorder="1" applyAlignment="1">
      <alignment horizontal="center" vertical="top"/>
    </xf>
    <xf numFmtId="0" fontId="6" fillId="0" borderId="0" xfId="0" applyNumberFormat="1" applyFont="1" applyBorder="1" applyAlignment="1">
      <alignment horizontal="justify" vertical="top" wrapText="1"/>
    </xf>
    <xf numFmtId="0" fontId="6" fillId="0" borderId="0" xfId="0" applyNumberFormat="1" applyFont="1" applyAlignment="1">
      <alignment horizontal="justify" vertical="top" wrapText="1"/>
    </xf>
    <xf numFmtId="4" fontId="5" fillId="0" borderId="0" xfId="0" applyNumberFormat="1" applyFont="1" applyBorder="1"/>
    <xf numFmtId="0" fontId="5" fillId="0" borderId="0" xfId="0" applyFont="1" applyBorder="1" applyAlignment="1">
      <alignment horizontal="right" vertical="top" wrapText="1"/>
    </xf>
    <xf numFmtId="4" fontId="5" fillId="0" borderId="0" xfId="0" applyNumberFormat="1" applyFont="1" applyFill="1" applyBorder="1" applyAlignment="1">
      <alignment horizontal="center"/>
    </xf>
    <xf numFmtId="0" fontId="5" fillId="0" borderId="0" xfId="0" applyFont="1" applyBorder="1" applyAlignment="1">
      <alignment horizontal="center" vertical="top"/>
    </xf>
    <xf numFmtId="0" fontId="5" fillId="0" borderId="0" xfId="0" applyFont="1" applyFill="1" applyAlignment="1">
      <alignment horizontal="center" vertical="top"/>
    </xf>
    <xf numFmtId="4" fontId="5" fillId="0" borderId="0" xfId="0" applyNumberFormat="1" applyFont="1" applyAlignment="1">
      <alignment horizontal="center"/>
    </xf>
    <xf numFmtId="0" fontId="5" fillId="0" borderId="0" xfId="0" applyFont="1" applyAlignment="1">
      <alignment vertical="top" wrapText="1"/>
    </xf>
    <xf numFmtId="0" fontId="5" fillId="0" borderId="0" xfId="0" applyFont="1" applyAlignment="1">
      <alignment horizontal="right" wrapText="1"/>
    </xf>
    <xf numFmtId="0" fontId="5" fillId="0" borderId="0" xfId="0" applyFont="1" applyAlignment="1">
      <alignment horizontal="left" vertical="top" wrapText="1"/>
    </xf>
    <xf numFmtId="0" fontId="6" fillId="0" borderId="7" xfId="0" applyFont="1" applyFill="1" applyBorder="1" applyAlignment="1">
      <alignment horizontal="center" vertical="top"/>
    </xf>
    <xf numFmtId="0" fontId="6" fillId="0" borderId="8" xfId="0" applyFont="1" applyBorder="1" applyAlignment="1">
      <alignment horizontal="right" wrapText="1"/>
    </xf>
    <xf numFmtId="0" fontId="6" fillId="0" borderId="8" xfId="0" applyFont="1" applyBorder="1"/>
    <xf numFmtId="4" fontId="6" fillId="0" borderId="8" xfId="0" applyNumberFormat="1" applyFont="1" applyBorder="1"/>
    <xf numFmtId="4" fontId="5" fillId="0" borderId="9" xfId="0" applyNumberFormat="1" applyFont="1" applyBorder="1" applyAlignment="1">
      <alignment horizontal="center"/>
    </xf>
    <xf numFmtId="0" fontId="6" fillId="0" borderId="4" xfId="0" applyFont="1" applyFill="1" applyBorder="1" applyAlignment="1">
      <alignment horizontal="center" vertical="top"/>
    </xf>
    <xf numFmtId="0" fontId="6" fillId="0" borderId="3" xfId="0" applyFont="1" applyBorder="1" applyAlignment="1">
      <alignment horizontal="right" wrapText="1"/>
    </xf>
    <xf numFmtId="0" fontId="6" fillId="0" borderId="3" xfId="0" applyFont="1" applyBorder="1"/>
    <xf numFmtId="4" fontId="6" fillId="0" borderId="3" xfId="0" applyNumberFormat="1" applyFont="1" applyBorder="1"/>
    <xf numFmtId="4" fontId="5" fillId="0" borderId="18" xfId="0" applyNumberFormat="1" applyFont="1" applyBorder="1" applyAlignment="1">
      <alignment horizontal="center"/>
    </xf>
    <xf numFmtId="0" fontId="6" fillId="0" borderId="14" xfId="0" applyFont="1" applyFill="1" applyBorder="1" applyAlignment="1">
      <alignment horizontal="center" vertical="top"/>
    </xf>
    <xf numFmtId="0" fontId="6" fillId="0" borderId="17" xfId="0" applyFont="1" applyBorder="1" applyAlignment="1">
      <alignment horizontal="right" wrapText="1"/>
    </xf>
    <xf numFmtId="0" fontId="6" fillId="0" borderId="17" xfId="0" applyFont="1" applyBorder="1"/>
    <xf numFmtId="4" fontId="6" fillId="0" borderId="17" xfId="0" applyNumberFormat="1" applyFont="1" applyBorder="1"/>
    <xf numFmtId="4" fontId="6" fillId="0" borderId="19" xfId="0" applyNumberFormat="1" applyFont="1" applyBorder="1" applyAlignment="1">
      <alignment horizontal="center"/>
    </xf>
    <xf numFmtId="4" fontId="5" fillId="0" borderId="0" xfId="0" applyNumberFormat="1" applyFont="1"/>
    <xf numFmtId="0" fontId="6" fillId="0" borderId="0" xfId="0" applyFont="1" applyFill="1" applyBorder="1" applyAlignment="1">
      <alignment horizontal="right" vertical="top" readingOrder="1"/>
    </xf>
    <xf numFmtId="0" fontId="6" fillId="0" borderId="0" xfId="0" applyFont="1" applyBorder="1" applyAlignment="1">
      <alignment horizontal="left" vertical="top" wrapText="1"/>
    </xf>
    <xf numFmtId="0" fontId="5" fillId="0" borderId="0" xfId="95" applyFont="1" applyAlignment="1">
      <alignment horizontal="left" vertical="top" wrapText="1"/>
    </xf>
    <xf numFmtId="0" fontId="5" fillId="0" borderId="0" xfId="2" applyFont="1" applyFill="1" applyAlignment="1">
      <alignment horizontal="justify" vertical="top" wrapText="1"/>
    </xf>
    <xf numFmtId="0" fontId="7" fillId="0" borderId="0" xfId="0" applyFont="1" applyBorder="1" applyAlignment="1">
      <alignment horizontal="left" vertical="top" wrapText="1"/>
    </xf>
    <xf numFmtId="0" fontId="6" fillId="0" borderId="0" xfId="0" applyFont="1" applyFill="1" applyBorder="1" applyAlignment="1">
      <alignment horizontal="center" vertical="top"/>
    </xf>
    <xf numFmtId="0" fontId="7" fillId="0" borderId="3" xfId="0" applyFont="1" applyBorder="1" applyAlignment="1">
      <alignment horizontal="left" vertical="top" wrapText="1"/>
    </xf>
    <xf numFmtId="0" fontId="5" fillId="0" borderId="3" xfId="0" applyFont="1" applyBorder="1" applyAlignment="1">
      <alignment horizontal="center"/>
    </xf>
    <xf numFmtId="4" fontId="5" fillId="0" borderId="3" xfId="0" applyNumberFormat="1" applyFont="1" applyBorder="1" applyAlignment="1">
      <alignment horizontal="center"/>
    </xf>
    <xf numFmtId="0" fontId="7" fillId="0" borderId="3" xfId="0" applyFont="1" applyBorder="1" applyAlignment="1">
      <alignment horizontal="left" vertical="center" wrapText="1"/>
    </xf>
    <xf numFmtId="0" fontId="5" fillId="0" borderId="3" xfId="0" applyFont="1" applyBorder="1" applyAlignment="1">
      <alignment horizontal="center" wrapText="1"/>
    </xf>
    <xf numFmtId="4" fontId="5" fillId="0" borderId="3" xfId="0" applyNumberFormat="1" applyFont="1" applyBorder="1" applyAlignment="1">
      <alignment horizontal="center" wrapText="1"/>
    </xf>
    <xf numFmtId="4" fontId="5" fillId="0" borderId="3" xfId="0" applyNumberFormat="1" applyFont="1" applyBorder="1" applyAlignment="1">
      <alignment wrapText="1"/>
    </xf>
    <xf numFmtId="0" fontId="6" fillId="0" borderId="3" xfId="0" applyFont="1" applyBorder="1" applyAlignment="1">
      <alignment wrapText="1"/>
    </xf>
    <xf numFmtId="4" fontId="6" fillId="0" borderId="3" xfId="0" applyNumberFormat="1" applyFont="1" applyBorder="1" applyAlignment="1">
      <alignment wrapText="1"/>
    </xf>
    <xf numFmtId="166" fontId="6" fillId="0" borderId="30" xfId="0" applyNumberFormat="1" applyFont="1" applyBorder="1" applyAlignment="1">
      <alignment horizontal="center" wrapText="1"/>
    </xf>
    <xf numFmtId="166" fontId="6" fillId="0" borderId="30" xfId="0" applyNumberFormat="1" applyFont="1" applyBorder="1" applyAlignment="1">
      <alignment horizontal="center"/>
    </xf>
    <xf numFmtId="0" fontId="6" fillId="0" borderId="29" xfId="0" applyFont="1" applyFill="1" applyBorder="1" applyAlignment="1">
      <alignment horizontal="center" vertical="top"/>
    </xf>
    <xf numFmtId="2" fontId="6" fillId="0" borderId="29" xfId="0" applyNumberFormat="1" applyFont="1" applyFill="1" applyBorder="1" applyAlignment="1">
      <alignment horizontal="center" vertical="top"/>
    </xf>
    <xf numFmtId="0" fontId="6" fillId="0" borderId="29" xfId="0" applyFont="1" applyBorder="1" applyAlignment="1">
      <alignment horizontal="center" vertical="center"/>
    </xf>
    <xf numFmtId="0" fontId="5" fillId="0" borderId="0" xfId="0" applyFont="1" applyFill="1" applyAlignment="1">
      <alignment horizontal="justify" vertical="top" wrapText="1"/>
    </xf>
    <xf numFmtId="0" fontId="8" fillId="0" borderId="0" xfId="95" applyFont="1" applyFill="1" applyBorder="1" applyAlignment="1">
      <alignment horizontal="justify" vertical="top"/>
    </xf>
    <xf numFmtId="0" fontId="6" fillId="0" borderId="0" xfId="0" applyFont="1" applyAlignment="1">
      <alignment vertical="top" wrapText="1"/>
    </xf>
    <xf numFmtId="0" fontId="36" fillId="0" borderId="0" xfId="105" applyFont="1" applyAlignment="1">
      <alignment horizontal="left" vertical="center"/>
    </xf>
    <xf numFmtId="0" fontId="36" fillId="0" borderId="0" xfId="105" applyFont="1"/>
    <xf numFmtId="0" fontId="36" fillId="0" borderId="0" xfId="105" applyFont="1" applyAlignment="1">
      <alignment horizontal="center"/>
    </xf>
    <xf numFmtId="2" fontId="32" fillId="0" borderId="0" xfId="105" applyNumberFormat="1" applyFont="1" applyAlignment="1">
      <alignment horizontal="left" vertical="top"/>
    </xf>
    <xf numFmtId="0" fontId="40" fillId="0" borderId="0" xfId="105" applyFont="1" applyAlignment="1">
      <alignment horizontal="left" vertical="top" wrapText="1"/>
    </xf>
    <xf numFmtId="2" fontId="32" fillId="0" borderId="0" xfId="105" applyNumberFormat="1" applyFont="1" applyAlignment="1">
      <alignment horizontal="left"/>
    </xf>
    <xf numFmtId="0" fontId="32" fillId="0" borderId="0" xfId="105" applyFont="1" applyAlignment="1">
      <alignment horizontal="left" vertical="center"/>
    </xf>
    <xf numFmtId="4" fontId="32" fillId="0" borderId="0" xfId="105" applyNumberFormat="1" applyFont="1" applyAlignment="1">
      <alignment horizontal="right" vertical="top"/>
    </xf>
    <xf numFmtId="0" fontId="40" fillId="0" borderId="0" xfId="105" applyFont="1"/>
    <xf numFmtId="0" fontId="40" fillId="0" borderId="0" xfId="105" applyFont="1" applyAlignment="1">
      <alignment horizontal="left" vertical="center"/>
    </xf>
    <xf numFmtId="0" fontId="41" fillId="0" borderId="0" xfId="105" applyFont="1"/>
    <xf numFmtId="2" fontId="32" fillId="0" borderId="0" xfId="105" applyNumberFormat="1" applyFont="1" applyAlignment="1">
      <alignment horizontal="left" vertical="center"/>
    </xf>
    <xf numFmtId="2" fontId="42" fillId="0" borderId="0" xfId="105" applyNumberFormat="1" applyFont="1" applyAlignment="1">
      <alignment horizontal="left" vertical="center"/>
    </xf>
    <xf numFmtId="4" fontId="42" fillId="0" borderId="0" xfId="105" applyNumberFormat="1" applyFont="1" applyAlignment="1">
      <alignment horizontal="left" vertical="center"/>
    </xf>
    <xf numFmtId="0" fontId="43" fillId="0" borderId="0" xfId="105" applyFont="1" applyAlignment="1"/>
    <xf numFmtId="2" fontId="37" fillId="0" borderId="0" xfId="105" applyNumberFormat="1" applyFont="1" applyAlignment="1">
      <alignment horizontal="left"/>
    </xf>
    <xf numFmtId="0" fontId="42" fillId="0" borderId="0" xfId="0" applyFont="1"/>
    <xf numFmtId="0" fontId="40" fillId="0" borderId="0" xfId="105" applyFont="1" applyAlignment="1">
      <alignment horizontal="left" vertical="center" wrapText="1"/>
    </xf>
    <xf numFmtId="2" fontId="32" fillId="0" borderId="0" xfId="105" applyNumberFormat="1" applyFont="1" applyAlignment="1">
      <alignment horizontal="left" vertical="center" wrapText="1"/>
    </xf>
    <xf numFmtId="2" fontId="37" fillId="0" borderId="0" xfId="105" applyNumberFormat="1" applyFont="1" applyAlignment="1">
      <alignment horizontal="left" vertical="top"/>
    </xf>
    <xf numFmtId="0" fontId="31" fillId="0" borderId="0" xfId="0" applyFont="1"/>
    <xf numFmtId="0" fontId="44" fillId="25" borderId="35" xfId="49" applyFont="1" applyFill="1" applyBorder="1" applyAlignment="1" applyProtection="1">
      <alignment horizontal="center" vertical="top" wrapText="1"/>
      <protection locked="0"/>
    </xf>
    <xf numFmtId="0" fontId="44" fillId="25" borderId="35" xfId="49" applyFont="1" applyFill="1" applyBorder="1" applyAlignment="1" applyProtection="1">
      <alignment horizontal="center" vertical="center" wrapText="1"/>
      <protection locked="0"/>
    </xf>
    <xf numFmtId="0" fontId="44" fillId="26" borderId="35" xfId="49" applyFont="1" applyFill="1" applyBorder="1" applyAlignment="1" applyProtection="1">
      <alignment horizontal="center" wrapText="1"/>
      <protection locked="0"/>
    </xf>
    <xf numFmtId="4" fontId="44" fillId="25" borderId="35" xfId="107" applyNumberFormat="1" applyFont="1" applyFill="1" applyBorder="1" applyAlignment="1" applyProtection="1">
      <alignment horizontal="center"/>
      <protection locked="0"/>
    </xf>
    <xf numFmtId="0" fontId="3" fillId="0" borderId="0" xfId="107" applyFont="1" applyAlignment="1">
      <alignment vertical="top"/>
    </xf>
    <xf numFmtId="4" fontId="3" fillId="0" borderId="0" xfId="49" applyNumberFormat="1" applyFont="1" applyAlignment="1" applyProtection="1">
      <alignment horizontal="right" wrapText="1"/>
      <protection locked="0"/>
    </xf>
    <xf numFmtId="167" fontId="3" fillId="0" borderId="0" xfId="108" applyNumberFormat="1" applyFont="1" applyAlignment="1" applyProtection="1">
      <alignment horizontal="left" wrapText="1"/>
      <protection locked="0"/>
    </xf>
    <xf numFmtId="4" fontId="3" fillId="0" borderId="0" xfId="49" applyNumberFormat="1" applyFont="1" applyAlignment="1" applyProtection="1">
      <alignment horizontal="center" vertical="center" wrapText="1"/>
      <protection locked="0"/>
    </xf>
    <xf numFmtId="167" fontId="3" fillId="0" borderId="0" xfId="108" applyNumberFormat="1" applyFont="1" applyAlignment="1" applyProtection="1">
      <alignment horizontal="center" vertical="center" wrapText="1"/>
      <protection locked="0"/>
    </xf>
    <xf numFmtId="0" fontId="44" fillId="0" borderId="0" xfId="0" applyFont="1" applyAlignment="1">
      <alignment horizontal="left" vertical="top" wrapText="1"/>
    </xf>
    <xf numFmtId="4" fontId="44" fillId="20" borderId="36" xfId="49" applyNumberFormat="1" applyFont="1" applyFill="1" applyBorder="1" applyAlignment="1" applyProtection="1">
      <alignment horizontal="center" vertical="center" wrapText="1"/>
      <protection locked="0"/>
    </xf>
    <xf numFmtId="4" fontId="44" fillId="20" borderId="37" xfId="49" applyNumberFormat="1" applyFont="1" applyFill="1" applyBorder="1" applyAlignment="1" applyProtection="1">
      <alignment wrapText="1"/>
      <protection locked="0"/>
    </xf>
    <xf numFmtId="4" fontId="3" fillId="20" borderId="37" xfId="49" applyNumberFormat="1" applyFont="1" applyFill="1" applyBorder="1" applyAlignment="1" applyProtection="1">
      <alignment horizontal="center" vertical="center" wrapText="1"/>
      <protection locked="0"/>
    </xf>
    <xf numFmtId="2" fontId="3" fillId="20" borderId="37" xfId="49" applyNumberFormat="1" applyFont="1" applyFill="1" applyBorder="1" applyAlignment="1" applyProtection="1">
      <alignment wrapText="1"/>
      <protection locked="0"/>
    </xf>
    <xf numFmtId="0" fontId="3" fillId="24" borderId="0" xfId="1" applyFont="1" applyFill="1" applyAlignment="1">
      <alignment horizontal="left" vertical="top" wrapText="1"/>
    </xf>
    <xf numFmtId="0" fontId="44" fillId="27" borderId="32" xfId="1" applyFont="1" applyFill="1" applyBorder="1" applyAlignment="1" applyProtection="1">
      <alignment horizontal="left" vertical="top"/>
    </xf>
    <xf numFmtId="0" fontId="44" fillId="27" borderId="33" xfId="1" applyFont="1" applyFill="1" applyBorder="1" applyAlignment="1" applyProtection="1">
      <alignment horizontal="left"/>
    </xf>
    <xf numFmtId="0" fontId="44" fillId="28" borderId="29" xfId="1" applyFont="1" applyFill="1" applyBorder="1" applyAlignment="1" applyProtection="1">
      <alignment horizontal="left" vertical="top"/>
    </xf>
    <xf numFmtId="0" fontId="3" fillId="0" borderId="0" xfId="107" applyFont="1" applyAlignment="1">
      <alignment horizontal="justify" vertical="top" wrapText="1"/>
    </xf>
    <xf numFmtId="0" fontId="3" fillId="0" borderId="0" xfId="107" applyFont="1" applyAlignment="1">
      <alignment horizontal="center" vertical="center"/>
    </xf>
    <xf numFmtId="1" fontId="3" fillId="0" borderId="0" xfId="0" applyNumberFormat="1" applyFont="1" applyAlignment="1">
      <alignment horizontal="center" vertical="center" wrapText="1"/>
    </xf>
    <xf numFmtId="167" fontId="3" fillId="0" borderId="0" xfId="108" applyNumberFormat="1" applyFont="1" applyAlignment="1" applyProtection="1">
      <alignment horizontal="center" vertical="center"/>
      <protection locked="0"/>
    </xf>
    <xf numFmtId="4" fontId="3" fillId="0" borderId="0" xfId="108" applyNumberFormat="1" applyFont="1" applyAlignment="1" applyProtection="1">
      <alignment horizontal="center" vertical="center"/>
      <protection locked="0"/>
    </xf>
    <xf numFmtId="1" fontId="3" fillId="0" borderId="0" xfId="107" applyNumberFormat="1" applyFont="1" applyAlignment="1" applyProtection="1">
      <alignment horizontal="center" vertical="center" wrapText="1"/>
      <protection locked="0"/>
    </xf>
    <xf numFmtId="4" fontId="3" fillId="0" borderId="0" xfId="107" applyNumberFormat="1" applyFont="1" applyAlignment="1" applyProtection="1">
      <alignment horizontal="center" vertical="center" wrapText="1"/>
      <protection locked="0"/>
    </xf>
    <xf numFmtId="4" fontId="46" fillId="0" borderId="0" xfId="49" applyNumberFormat="1" applyFont="1" applyAlignment="1" applyProtection="1">
      <alignment horizontal="center" vertical="center" wrapText="1"/>
      <protection locked="0"/>
    </xf>
    <xf numFmtId="49" fontId="3" fillId="0" borderId="0" xfId="0" applyNumberFormat="1" applyFont="1" applyAlignment="1">
      <alignment vertical="top"/>
    </xf>
    <xf numFmtId="4" fontId="47" fillId="0" borderId="0" xfId="49" applyNumberFormat="1" applyFont="1" applyAlignment="1" applyProtection="1">
      <alignment horizontal="left" wrapText="1"/>
      <protection locked="0"/>
    </xf>
    <xf numFmtId="0" fontId="3" fillId="0" borderId="0" xfId="107" applyFont="1" applyAlignment="1">
      <alignment vertical="top" wrapText="1"/>
    </xf>
    <xf numFmtId="0" fontId="3" fillId="0" borderId="0" xfId="49" applyFont="1" applyAlignment="1" applyProtection="1">
      <alignment horizontal="center" vertical="center" wrapText="1"/>
      <protection locked="0"/>
    </xf>
    <xf numFmtId="0" fontId="46" fillId="0" borderId="0" xfId="49" applyFont="1" applyAlignment="1" applyProtection="1">
      <alignment horizontal="center" vertical="center" wrapText="1"/>
      <protection locked="0"/>
    </xf>
    <xf numFmtId="0" fontId="3" fillId="0" borderId="0" xfId="49" applyFont="1" applyAlignment="1" applyProtection="1">
      <alignment horizontal="left" vertical="top" wrapText="1"/>
      <protection locked="0"/>
    </xf>
    <xf numFmtId="0" fontId="44" fillId="0" borderId="0" xfId="49" applyFont="1" applyAlignment="1" applyProtection="1">
      <alignment horizontal="left" vertical="top" wrapText="1"/>
      <protection locked="0"/>
    </xf>
    <xf numFmtId="0" fontId="49" fillId="0" borderId="0" xfId="107" applyFont="1" applyAlignment="1">
      <alignment vertical="top"/>
    </xf>
    <xf numFmtId="0" fontId="3" fillId="0" borderId="0" xfId="0" applyFont="1" applyAlignment="1">
      <alignment horizontal="center" vertical="center" wrapText="1"/>
    </xf>
    <xf numFmtId="4" fontId="3" fillId="0" borderId="0" xfId="0" applyNumberFormat="1" applyFont="1" applyAlignment="1">
      <alignment horizontal="center" vertical="center"/>
    </xf>
    <xf numFmtId="0" fontId="3" fillId="24" borderId="38" xfId="1" applyFont="1" applyFill="1" applyBorder="1" applyAlignment="1">
      <alignment horizontal="left" vertical="top" wrapText="1"/>
    </xf>
    <xf numFmtId="0" fontId="3" fillId="29" borderId="38" xfId="1" applyFont="1" applyFill="1" applyBorder="1" applyAlignment="1">
      <alignment horizontal="left" vertical="top" wrapText="1"/>
    </xf>
    <xf numFmtId="0" fontId="49" fillId="29" borderId="38" xfId="1" applyFont="1" applyFill="1" applyBorder="1" applyAlignment="1">
      <alignment horizontal="left" vertical="top" wrapText="1"/>
    </xf>
    <xf numFmtId="167" fontId="3" fillId="0" borderId="0" xfId="108" applyNumberFormat="1" applyFont="1" applyAlignment="1" applyProtection="1">
      <alignment horizontal="left" vertical="top"/>
      <protection locked="0"/>
    </xf>
    <xf numFmtId="167" fontId="46" fillId="0" borderId="0" xfId="108" applyNumberFormat="1" applyFont="1" applyAlignment="1" applyProtection="1">
      <alignment horizontal="left" vertical="top"/>
      <protection locked="0"/>
    </xf>
    <xf numFmtId="0" fontId="44" fillId="0" borderId="0" xfId="107" applyFont="1" applyAlignment="1">
      <alignment vertical="top" wrapText="1"/>
    </xf>
    <xf numFmtId="0" fontId="3" fillId="0" borderId="0" xfId="107" applyFont="1" applyAlignment="1" applyProtection="1">
      <alignment horizontal="center" vertical="center" wrapText="1"/>
      <protection locked="0"/>
    </xf>
    <xf numFmtId="0" fontId="34" fillId="0" borderId="0" xfId="0" applyFont="1"/>
    <xf numFmtId="0" fontId="46" fillId="0" borderId="0" xfId="107" applyFont="1" applyAlignment="1">
      <alignment vertical="top"/>
    </xf>
    <xf numFmtId="0" fontId="3" fillId="0" borderId="0" xfId="49" quotePrefix="1" applyFont="1" applyAlignment="1" applyProtection="1">
      <alignment horizontal="left" vertical="top" wrapText="1"/>
      <protection locked="0"/>
    </xf>
    <xf numFmtId="4" fontId="47" fillId="0" borderId="0" xfId="49" applyNumberFormat="1" applyFont="1" applyAlignment="1" applyProtection="1">
      <alignment horizontal="right" wrapText="1"/>
      <protection locked="0"/>
    </xf>
    <xf numFmtId="4" fontId="47" fillId="0" borderId="0" xfId="49" applyNumberFormat="1" applyFont="1" applyAlignment="1" applyProtection="1">
      <alignment wrapText="1"/>
      <protection locked="0"/>
    </xf>
    <xf numFmtId="4" fontId="46" fillId="0" borderId="0" xfId="49" applyNumberFormat="1" applyFont="1" applyAlignment="1" applyProtection="1">
      <alignment wrapText="1"/>
      <protection locked="0"/>
    </xf>
    <xf numFmtId="4" fontId="0" fillId="0" borderId="0" xfId="0" applyNumberFormat="1"/>
    <xf numFmtId="0" fontId="44" fillId="0" borderId="0" xfId="0" applyFont="1" applyFill="1" applyBorder="1" applyAlignment="1" applyProtection="1">
      <alignment horizontal="left" vertical="top"/>
    </xf>
    <xf numFmtId="0" fontId="44" fillId="0" borderId="0" xfId="0" applyFont="1" applyFill="1" applyBorder="1" applyAlignment="1" applyProtection="1">
      <alignment horizontal="justify" vertical="top" wrapText="1"/>
    </xf>
    <xf numFmtId="0" fontId="3" fillId="0" borderId="0" xfId="0" applyFont="1" applyFill="1" applyBorder="1" applyAlignment="1" applyProtection="1">
      <alignment horizontal="left"/>
    </xf>
    <xf numFmtId="2" fontId="3" fillId="0" borderId="0" xfId="47" applyNumberFormat="1" applyFont="1" applyFill="1" applyBorder="1" applyAlignment="1" applyProtection="1">
      <alignment horizontal="center"/>
    </xf>
    <xf numFmtId="4" fontId="3" fillId="0" borderId="0" xfId="0" applyNumberFormat="1" applyFont="1" applyFill="1" applyBorder="1" applyAlignment="1" applyProtection="1">
      <alignment horizontal="center"/>
      <protection locked="0"/>
    </xf>
    <xf numFmtId="3" fontId="3" fillId="0" borderId="0" xfId="0" applyNumberFormat="1" applyFont="1" applyFill="1" applyBorder="1" applyAlignment="1" applyProtection="1">
      <alignment horizontal="right"/>
    </xf>
    <xf numFmtId="2" fontId="3" fillId="0" borderId="0" xfId="47" applyNumberFormat="1" applyFont="1" applyFill="1" applyBorder="1" applyAlignment="1" applyProtection="1">
      <alignment horizontal="center"/>
      <protection locked="0"/>
    </xf>
    <xf numFmtId="4" fontId="3" fillId="0" borderId="0" xfId="0" applyNumberFormat="1" applyFont="1" applyFill="1" applyBorder="1" applyAlignment="1" applyProtection="1">
      <alignment horizontal="center"/>
    </xf>
    <xf numFmtId="0" fontId="44" fillId="0" borderId="31" xfId="0" applyFont="1" applyFill="1" applyBorder="1" applyAlignment="1" applyProtection="1">
      <alignment horizontal="left" vertical="top"/>
    </xf>
    <xf numFmtId="0" fontId="44" fillId="0" borderId="31" xfId="0" applyFont="1" applyFill="1" applyBorder="1" applyAlignment="1" applyProtection="1">
      <alignment horizontal="justify" vertical="top" wrapText="1"/>
    </xf>
    <xf numFmtId="0" fontId="44" fillId="0" borderId="31" xfId="0" applyFont="1" applyFill="1" applyBorder="1" applyAlignment="1" applyProtection="1">
      <alignment horizontal="center"/>
    </xf>
    <xf numFmtId="3" fontId="44" fillId="0" borderId="31" xfId="0" applyNumberFormat="1" applyFont="1" applyFill="1" applyBorder="1" applyAlignment="1" applyProtection="1">
      <alignment horizontal="center"/>
    </xf>
    <xf numFmtId="2" fontId="44" fillId="0" borderId="31" xfId="47" applyNumberFormat="1" applyFont="1" applyFill="1" applyBorder="1" applyAlignment="1" applyProtection="1">
      <alignment horizontal="center" vertical="center"/>
      <protection locked="0"/>
    </xf>
    <xf numFmtId="4" fontId="44" fillId="0" borderId="31" xfId="0" applyNumberFormat="1" applyFont="1" applyFill="1" applyBorder="1" applyAlignment="1" applyProtection="1">
      <alignment horizontal="center" vertical="center"/>
    </xf>
    <xf numFmtId="1" fontId="3" fillId="0" borderId="0" xfId="0" applyNumberFormat="1" applyFont="1" applyFill="1" applyBorder="1" applyAlignment="1">
      <alignment horizontal="left" vertical="top"/>
    </xf>
    <xf numFmtId="0" fontId="44" fillId="0" borderId="0" xfId="0" applyNumberFormat="1" applyFont="1" applyFill="1" applyBorder="1" applyAlignment="1">
      <alignment horizontal="justify" vertical="top" wrapText="1"/>
    </xf>
    <xf numFmtId="0" fontId="44" fillId="0" borderId="0" xfId="0" applyFont="1" applyFill="1" applyBorder="1" applyAlignment="1">
      <alignment horizontal="center" wrapText="1"/>
    </xf>
    <xf numFmtId="3" fontId="44" fillId="0" borderId="0" xfId="0" applyNumberFormat="1" applyFont="1" applyFill="1" applyBorder="1" applyAlignment="1">
      <alignment horizontal="center" wrapText="1"/>
    </xf>
    <xf numFmtId="2" fontId="3" fillId="0" borderId="0" xfId="47" applyNumberFormat="1" applyFont="1" applyFill="1" applyBorder="1" applyAlignment="1">
      <alignment horizontal="center"/>
    </xf>
    <xf numFmtId="4" fontId="3" fillId="0" borderId="0" xfId="0" applyNumberFormat="1" applyFont="1" applyFill="1" applyBorder="1" applyAlignment="1">
      <alignment horizontal="center"/>
    </xf>
    <xf numFmtId="0" fontId="44" fillId="0" borderId="0" xfId="0" applyFont="1" applyAlignment="1">
      <alignment horizontal="justify" vertical="top" wrapText="1"/>
    </xf>
    <xf numFmtId="1" fontId="44" fillId="0" borderId="0" xfId="0" applyNumberFormat="1" applyFont="1" applyFill="1" applyBorder="1" applyAlignment="1">
      <alignment horizontal="left" vertical="top"/>
    </xf>
    <xf numFmtId="0" fontId="3" fillId="0" borderId="0" xfId="0" applyFont="1" applyFill="1" applyBorder="1" applyAlignment="1">
      <alignment horizontal="justify" vertical="top" wrapText="1"/>
    </xf>
    <xf numFmtId="0" fontId="3" fillId="0" borderId="0" xfId="0" applyFont="1" applyFill="1" applyBorder="1" applyAlignment="1">
      <alignment horizontal="left" vertical="top"/>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center"/>
      <protection locked="0"/>
    </xf>
    <xf numFmtId="3" fontId="3" fillId="0" borderId="0" xfId="0" applyNumberFormat="1" applyFont="1" applyFill="1" applyBorder="1" applyAlignment="1">
      <alignment horizontal="center"/>
    </xf>
    <xf numFmtId="3" fontId="3" fillId="0" borderId="0" xfId="0" applyNumberFormat="1" applyFont="1" applyFill="1" applyBorder="1" applyAlignment="1" applyProtection="1">
      <alignment horizontal="center"/>
      <protection locked="0"/>
    </xf>
    <xf numFmtId="0" fontId="3" fillId="0" borderId="0" xfId="51" applyFont="1" applyFill="1" applyBorder="1" applyAlignment="1" applyProtection="1">
      <alignment horizontal="center"/>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horizontal="center"/>
      <protection locked="0"/>
    </xf>
    <xf numFmtId="3" fontId="3" fillId="0" borderId="0" xfId="0" applyNumberFormat="1" applyFont="1" applyAlignment="1" applyProtection="1">
      <alignment horizontal="center"/>
      <protection locked="0"/>
    </xf>
    <xf numFmtId="0" fontId="3" fillId="0" borderId="0" xfId="97" applyNumberFormat="1" applyFont="1" applyFill="1" applyBorder="1" applyAlignment="1" applyProtection="1">
      <alignment horizontal="center" wrapText="1"/>
    </xf>
    <xf numFmtId="2" fontId="3" fillId="0" borderId="0" xfId="0" applyNumberFormat="1" applyFont="1" applyFill="1" applyBorder="1" applyAlignment="1" applyProtection="1">
      <alignment horizontal="justify" vertical="top" wrapText="1"/>
      <protection locked="0"/>
    </xf>
    <xf numFmtId="49" fontId="3" fillId="0" borderId="0" xfId="0" applyNumberFormat="1" applyFont="1" applyFill="1" applyBorder="1" applyAlignment="1">
      <alignment horizontal="left" vertical="top"/>
    </xf>
    <xf numFmtId="0" fontId="3" fillId="0" borderId="0" xfId="0" applyFont="1" applyFill="1" applyBorder="1" applyAlignment="1">
      <alignment horizontal="center"/>
    </xf>
    <xf numFmtId="0" fontId="3" fillId="0" borderId="0" xfId="0" applyFont="1" applyFill="1" applyBorder="1" applyAlignment="1">
      <alignment horizontal="center" wrapText="1"/>
    </xf>
    <xf numFmtId="3" fontId="3" fillId="0" borderId="33" xfId="0" applyNumberFormat="1" applyFont="1" applyFill="1" applyBorder="1" applyAlignment="1">
      <alignment horizontal="center"/>
    </xf>
    <xf numFmtId="2" fontId="3" fillId="0" borderId="33" xfId="47" applyNumberFormat="1" applyFont="1" applyFill="1" applyBorder="1" applyAlignment="1">
      <alignment horizontal="center"/>
    </xf>
    <xf numFmtId="0" fontId="44" fillId="0" borderId="0" xfId="0" applyFont="1" applyFill="1" applyBorder="1" applyAlignment="1">
      <alignment horizontal="justify" vertical="top" wrapText="1"/>
    </xf>
    <xf numFmtId="0" fontId="3" fillId="0" borderId="0" xfId="0" applyNumberFormat="1" applyFont="1" applyFill="1" applyBorder="1" applyAlignment="1">
      <alignment horizontal="justify" vertical="top" wrapText="1"/>
    </xf>
    <xf numFmtId="49" fontId="44" fillId="0" borderId="0" xfId="0" applyNumberFormat="1" applyFont="1" applyFill="1" applyBorder="1" applyAlignment="1">
      <alignment horizontal="justify" vertical="top" wrapText="1"/>
    </xf>
    <xf numFmtId="49" fontId="3" fillId="0" borderId="0" xfId="0" applyNumberFormat="1" applyFont="1" applyFill="1" applyBorder="1" applyAlignment="1">
      <alignment horizontal="justify" vertical="top" wrapText="1"/>
    </xf>
    <xf numFmtId="0" fontId="44" fillId="0" borderId="0" xfId="0" applyFont="1" applyFill="1" applyBorder="1" applyAlignment="1" applyProtection="1">
      <alignment horizontal="justify" vertical="top" wrapText="1"/>
      <protection locked="0"/>
    </xf>
    <xf numFmtId="49" fontId="3" fillId="0" borderId="0" xfId="0" applyNumberFormat="1" applyFont="1" applyFill="1" applyBorder="1" applyAlignment="1" applyProtection="1">
      <alignment horizontal="justify" vertical="top" wrapText="1"/>
      <protection hidden="1"/>
    </xf>
    <xf numFmtId="1" fontId="3" fillId="0" borderId="32" xfId="0" applyNumberFormat="1" applyFont="1" applyFill="1" applyBorder="1" applyAlignment="1">
      <alignment horizontal="left" vertical="top"/>
    </xf>
    <xf numFmtId="0" fontId="34" fillId="0" borderId="33" xfId="0" applyFont="1" applyFill="1" applyBorder="1" applyAlignment="1" applyProtection="1">
      <alignment horizontal="left" vertical="top" wrapText="1"/>
    </xf>
    <xf numFmtId="0" fontId="44" fillId="0" borderId="33" xfId="0" applyFont="1" applyFill="1" applyBorder="1" applyAlignment="1">
      <alignment horizontal="center" wrapText="1"/>
    </xf>
    <xf numFmtId="166" fontId="44" fillId="0" borderId="34" xfId="0" applyNumberFormat="1" applyFont="1" applyFill="1" applyBorder="1" applyAlignment="1">
      <alignment horizontal="center"/>
    </xf>
    <xf numFmtId="0" fontId="8" fillId="0" borderId="0" xfId="0" applyFont="1"/>
    <xf numFmtId="0" fontId="0" fillId="0" borderId="31" xfId="0" applyBorder="1"/>
    <xf numFmtId="0" fontId="50" fillId="0" borderId="42" xfId="0" applyNumberFormat="1" applyFont="1" applyFill="1" applyBorder="1" applyAlignment="1">
      <alignment horizontal="center" vertical="center"/>
    </xf>
    <xf numFmtId="0" fontId="50" fillId="0" borderId="43" xfId="0" applyNumberFormat="1" applyFont="1" applyFill="1" applyBorder="1" applyAlignment="1">
      <alignment horizontal="center" vertical="center"/>
    </xf>
    <xf numFmtId="0" fontId="50" fillId="0" borderId="44" xfId="0" applyNumberFormat="1" applyFont="1" applyFill="1" applyBorder="1" applyAlignment="1">
      <alignment horizontal="center" vertical="center"/>
    </xf>
    <xf numFmtId="0" fontId="0" fillId="0" borderId="12" xfId="0" applyBorder="1"/>
    <xf numFmtId="0" fontId="51" fillId="0" borderId="0" xfId="0" applyNumberFormat="1" applyFont="1" applyBorder="1" applyAlignment="1">
      <alignment vertical="center" wrapText="1"/>
    </xf>
    <xf numFmtId="0" fontId="51" fillId="0" borderId="45" xfId="0" applyNumberFormat="1" applyFont="1" applyBorder="1" applyAlignment="1">
      <alignment vertical="center" wrapText="1"/>
    </xf>
    <xf numFmtId="0" fontId="51" fillId="0" borderId="47" xfId="0" applyNumberFormat="1" applyFont="1" applyBorder="1" applyAlignment="1">
      <alignment horizontal="center" vertical="center" wrapText="1"/>
    </xf>
    <xf numFmtId="0" fontId="52" fillId="0" borderId="47" xfId="0" applyNumberFormat="1" applyFont="1" applyBorder="1" applyAlignment="1">
      <alignment horizontal="center" vertical="center" wrapText="1"/>
    </xf>
    <xf numFmtId="0" fontId="0" fillId="0" borderId="47" xfId="0" applyNumberFormat="1" applyFont="1" applyBorder="1" applyAlignment="1">
      <alignment horizontal="center" vertical="center" wrapText="1"/>
    </xf>
    <xf numFmtId="0" fontId="51" fillId="0" borderId="0" xfId="0" applyNumberFormat="1" applyFont="1" applyBorder="1" applyAlignment="1">
      <alignment horizontal="center" vertical="center" wrapText="1"/>
    </xf>
    <xf numFmtId="0" fontId="57" fillId="0" borderId="0" xfId="0" applyFont="1"/>
    <xf numFmtId="0" fontId="58" fillId="32" borderId="48" xfId="0" applyNumberFormat="1" applyFont="1" applyFill="1" applyBorder="1" applyAlignment="1">
      <alignment horizontal="center" vertical="center"/>
    </xf>
    <xf numFmtId="0" fontId="59" fillId="32" borderId="39" xfId="0" applyNumberFormat="1" applyFont="1" applyFill="1" applyBorder="1" applyAlignment="1">
      <alignment horizontal="center" vertical="center" wrapText="1"/>
    </xf>
    <xf numFmtId="0" fontId="60" fillId="32" borderId="40" xfId="0" applyNumberFormat="1" applyFont="1" applyFill="1" applyBorder="1" applyAlignment="1">
      <alignment horizontal="center" vertical="center"/>
    </xf>
    <xf numFmtId="0" fontId="61" fillId="32" borderId="40" xfId="0" applyNumberFormat="1" applyFont="1" applyFill="1" applyBorder="1" applyAlignment="1">
      <alignment horizontal="center" vertical="center"/>
    </xf>
    <xf numFmtId="166" fontId="60" fillId="32" borderId="41" xfId="0" applyNumberFormat="1" applyFont="1" applyFill="1" applyBorder="1" applyAlignment="1">
      <alignment horizontal="center" vertical="center"/>
    </xf>
    <xf numFmtId="0" fontId="30" fillId="0" borderId="0" xfId="0" applyNumberFormat="1" applyFont="1" applyBorder="1" applyAlignment="1">
      <alignment horizontal="center" vertical="top"/>
    </xf>
    <xf numFmtId="0" fontId="30" fillId="0" borderId="0" xfId="0" applyNumberFormat="1" applyFont="1" applyBorder="1" applyAlignment="1">
      <alignment horizontal="center"/>
    </xf>
    <xf numFmtId="4" fontId="30" fillId="0" borderId="0" xfId="0" applyNumberFormat="1" applyFont="1" applyBorder="1" applyAlignment="1">
      <alignment horizontal="center"/>
    </xf>
    <xf numFmtId="4" fontId="62" fillId="0" borderId="0" xfId="0" applyNumberFormat="1" applyFont="1" applyBorder="1" applyAlignment="1">
      <alignment horizontal="center"/>
    </xf>
    <xf numFmtId="166" fontId="30" fillId="0" borderId="0" xfId="0" applyNumberFormat="1" applyFont="1" applyBorder="1" applyAlignment="1">
      <alignment horizontal="center"/>
    </xf>
    <xf numFmtId="0" fontId="31" fillId="0" borderId="35" xfId="0" applyNumberFormat="1" applyFont="1" applyBorder="1" applyAlignment="1">
      <alignment horizontal="center" vertical="center"/>
    </xf>
    <xf numFmtId="0" fontId="31" fillId="0" borderId="51" xfId="0" applyNumberFormat="1" applyFont="1" applyBorder="1" applyAlignment="1">
      <alignment horizontal="center" wrapText="1"/>
    </xf>
    <xf numFmtId="4" fontId="31" fillId="0" borderId="51" xfId="0" applyNumberFormat="1" applyFont="1" applyBorder="1" applyAlignment="1">
      <alignment horizontal="center" wrapText="1"/>
    </xf>
    <xf numFmtId="166" fontId="63" fillId="0" borderId="52" xfId="0" applyNumberFormat="1" applyFont="1" applyBorder="1" applyAlignment="1">
      <alignment horizontal="right" wrapText="1"/>
    </xf>
    <xf numFmtId="4" fontId="31" fillId="0" borderId="0" xfId="0" applyNumberFormat="1" applyFont="1" applyBorder="1" applyAlignment="1">
      <alignment horizontal="center" wrapText="1"/>
    </xf>
    <xf numFmtId="0" fontId="0" fillId="0" borderId="0" xfId="0" applyAlignment="1">
      <alignment horizontal="right"/>
    </xf>
    <xf numFmtId="0" fontId="64" fillId="0" borderId="0" xfId="0" applyFont="1"/>
    <xf numFmtId="0" fontId="65" fillId="0" borderId="0" xfId="0" applyFont="1"/>
    <xf numFmtId="0" fontId="66" fillId="0" borderId="0" xfId="0" applyFont="1"/>
    <xf numFmtId="0" fontId="67" fillId="35" borderId="89" xfId="0" applyFont="1" applyFill="1" applyBorder="1" applyAlignment="1">
      <alignment vertical="center" wrapText="1"/>
    </xf>
    <xf numFmtId="0" fontId="67" fillId="35" borderId="89" xfId="0" applyFont="1" applyFill="1" applyBorder="1" applyAlignment="1">
      <alignment horizontal="center" vertical="center" wrapText="1"/>
    </xf>
    <xf numFmtId="0" fontId="67" fillId="35" borderId="89" xfId="0" applyFont="1" applyFill="1" applyBorder="1" applyAlignment="1">
      <alignment horizontal="center" vertical="center"/>
    </xf>
    <xf numFmtId="0" fontId="67" fillId="35" borderId="90" xfId="0" applyFont="1" applyFill="1" applyBorder="1" applyAlignment="1">
      <alignment horizontal="center" vertical="center"/>
    </xf>
    <xf numFmtId="0" fontId="67" fillId="35" borderId="91" xfId="0" applyFont="1" applyFill="1" applyBorder="1" applyAlignment="1">
      <alignment horizontal="center" vertical="center"/>
    </xf>
    <xf numFmtId="0" fontId="66" fillId="0" borderId="0" xfId="0" applyFont="1" applyAlignment="1">
      <alignment horizontal="center" vertical="top"/>
    </xf>
    <xf numFmtId="0" fontId="66" fillId="0" borderId="0" xfId="0" applyFont="1" applyAlignment="1">
      <alignment horizontal="center"/>
    </xf>
    <xf numFmtId="168" fontId="66" fillId="0" borderId="0" xfId="0" applyNumberFormat="1" applyFont="1" applyAlignment="1">
      <alignment horizontal="right"/>
    </xf>
    <xf numFmtId="0" fontId="67" fillId="0" borderId="0" xfId="0" applyFont="1" applyAlignment="1">
      <alignment horizontal="left" vertical="top" wrapText="1"/>
    </xf>
    <xf numFmtId="0" fontId="8" fillId="0" borderId="0" xfId="0" applyFont="1" applyAlignment="1">
      <alignment horizontal="center" vertical="top"/>
    </xf>
    <xf numFmtId="49" fontId="69" fillId="0" borderId="0" xfId="109" applyNumberFormat="1" applyFont="1" applyFill="1" applyBorder="1" applyAlignment="1">
      <alignment horizontal="center" vertical="top" wrapText="1"/>
    </xf>
    <xf numFmtId="0" fontId="8" fillId="0" borderId="0" xfId="0" applyFont="1" applyBorder="1"/>
    <xf numFmtId="0" fontId="8" fillId="0" borderId="0" xfId="0" applyFont="1" applyBorder="1" applyAlignment="1">
      <alignment horizontal="center"/>
    </xf>
    <xf numFmtId="49" fontId="8" fillId="0" borderId="0" xfId="109" applyNumberFormat="1" applyFont="1" applyFill="1" applyBorder="1" applyAlignment="1">
      <alignment horizontal="center" vertical="top" wrapText="1"/>
    </xf>
    <xf numFmtId="0" fontId="34" fillId="0" borderId="0" xfId="0" applyFont="1" applyBorder="1" applyAlignment="1">
      <alignment wrapText="1"/>
    </xf>
    <xf numFmtId="0" fontId="8" fillId="0" borderId="0" xfId="110" applyNumberFormat="1" applyFont="1" applyFill="1" applyBorder="1" applyAlignment="1" applyProtection="1">
      <alignment vertical="top" wrapText="1"/>
      <protection locked="0"/>
    </xf>
    <xf numFmtId="0" fontId="8" fillId="0" borderId="0" xfId="0" applyFont="1" applyFill="1" applyBorder="1" applyAlignment="1">
      <alignment horizontal="center"/>
    </xf>
    <xf numFmtId="0" fontId="8" fillId="0" borderId="0" xfId="111" applyFont="1" applyAlignment="1" applyProtection="1">
      <alignment vertical="top" wrapText="1"/>
      <protection locked="0"/>
    </xf>
    <xf numFmtId="0" fontId="8" fillId="0" borderId="0" xfId="111" applyFont="1" applyFill="1" applyAlignment="1" applyProtection="1">
      <alignment vertical="top" wrapText="1"/>
      <protection locked="0"/>
    </xf>
    <xf numFmtId="0" fontId="34" fillId="0" borderId="0" xfId="0" applyFont="1" applyAlignment="1">
      <alignment horizontal="left" vertical="top" wrapText="1"/>
    </xf>
    <xf numFmtId="0" fontId="70" fillId="0" borderId="0" xfId="0" applyFont="1" applyFill="1" applyAlignment="1">
      <alignment horizontal="center" wrapText="1"/>
    </xf>
    <xf numFmtId="0" fontId="8" fillId="0" borderId="0" xfId="0" applyFont="1" applyAlignment="1">
      <alignment horizontal="right"/>
    </xf>
    <xf numFmtId="4" fontId="44" fillId="0" borderId="0" xfId="49" applyNumberFormat="1" applyFont="1" applyAlignment="1" applyProtection="1">
      <alignment horizontal="right" vertical="center" wrapText="1"/>
      <protection locked="0"/>
    </xf>
    <xf numFmtId="1" fontId="3" fillId="0" borderId="0" xfId="107" applyNumberFormat="1" applyFont="1" applyAlignment="1" applyProtection="1">
      <alignment horizontal="center" wrapText="1"/>
      <protection locked="0"/>
    </xf>
    <xf numFmtId="1" fontId="3" fillId="0" borderId="0" xfId="0" applyNumberFormat="1" applyFont="1" applyAlignment="1">
      <alignment horizontal="center" wrapText="1"/>
    </xf>
    <xf numFmtId="4" fontId="3" fillId="0" borderId="0" xfId="49" applyNumberFormat="1" applyFont="1" applyAlignment="1" applyProtection="1">
      <alignment horizontal="center" wrapText="1"/>
      <protection locked="0"/>
    </xf>
    <xf numFmtId="0" fontId="44" fillId="26" borderId="35" xfId="49" applyFont="1" applyFill="1" applyBorder="1" applyAlignment="1" applyProtection="1">
      <alignment horizontal="right" vertical="center" wrapText="1"/>
      <protection locked="0"/>
    </xf>
    <xf numFmtId="4" fontId="44" fillId="25" borderId="35" xfId="49" applyNumberFormat="1" applyFont="1" applyFill="1" applyBorder="1" applyAlignment="1" applyProtection="1">
      <alignment horizontal="right" vertical="center" wrapText="1"/>
      <protection locked="0"/>
    </xf>
    <xf numFmtId="0" fontId="44" fillId="0" borderId="0" xfId="107" applyFont="1" applyAlignment="1">
      <alignment horizontal="right" vertical="top"/>
    </xf>
    <xf numFmtId="167" fontId="44" fillId="0" borderId="0" xfId="108" applyNumberFormat="1" applyFont="1" applyAlignment="1" applyProtection="1">
      <alignment horizontal="right" vertical="center" wrapText="1"/>
      <protection locked="0"/>
    </xf>
    <xf numFmtId="4" fontId="44" fillId="20" borderId="37" xfId="49" applyNumberFormat="1" applyFont="1" applyFill="1" applyBorder="1" applyAlignment="1" applyProtection="1">
      <alignment horizontal="right" vertical="center" wrapText="1"/>
      <protection locked="0"/>
    </xf>
    <xf numFmtId="0" fontId="3" fillId="24" borderId="0" xfId="1" applyFont="1" applyFill="1" applyAlignment="1">
      <alignment horizontal="right" vertical="top" wrapText="1"/>
    </xf>
    <xf numFmtId="0" fontId="44" fillId="27" borderId="33" xfId="1" applyFont="1" applyFill="1" applyBorder="1" applyAlignment="1" applyProtection="1">
      <alignment horizontal="right"/>
    </xf>
    <xf numFmtId="0" fontId="44" fillId="0" borderId="0" xfId="107" applyFont="1" applyAlignment="1">
      <alignment horizontal="right" vertical="center"/>
    </xf>
    <xf numFmtId="4" fontId="44" fillId="0" borderId="0" xfId="108" applyNumberFormat="1" applyFont="1" applyAlignment="1" applyProtection="1">
      <alignment horizontal="right" vertical="center"/>
      <protection locked="0"/>
    </xf>
    <xf numFmtId="0" fontId="3" fillId="0" borderId="0" xfId="107" applyFont="1" applyAlignment="1">
      <alignment horizontal="right" vertical="top"/>
    </xf>
    <xf numFmtId="0" fontId="44" fillId="0" borderId="0" xfId="49" applyFont="1" applyAlignment="1" applyProtection="1">
      <alignment horizontal="right" vertical="top" wrapText="1"/>
      <protection locked="0"/>
    </xf>
    <xf numFmtId="4" fontId="44" fillId="0" borderId="0" xfId="49" applyNumberFormat="1" applyFont="1" applyAlignment="1" applyProtection="1">
      <alignment horizontal="right" wrapText="1"/>
      <protection locked="0"/>
    </xf>
    <xf numFmtId="0" fontId="34" fillId="0" borderId="0" xfId="0" applyFont="1" applyAlignment="1">
      <alignment horizontal="right"/>
    </xf>
    <xf numFmtId="0" fontId="47" fillId="0" borderId="0" xfId="107" applyFont="1" applyAlignment="1">
      <alignment horizontal="right" vertical="top"/>
    </xf>
    <xf numFmtId="4" fontId="47" fillId="0" borderId="0" xfId="49" applyNumberFormat="1" applyFont="1" applyAlignment="1" applyProtection="1">
      <alignment horizontal="right" vertical="center" wrapText="1"/>
      <protection locked="0"/>
    </xf>
    <xf numFmtId="4" fontId="3" fillId="0" borderId="0" xfId="107" applyNumberFormat="1" applyFont="1" applyAlignment="1" applyProtection="1">
      <alignment horizontal="center" wrapText="1"/>
      <protection locked="0"/>
    </xf>
    <xf numFmtId="4" fontId="3" fillId="0" borderId="0" xfId="0" applyNumberFormat="1" applyFont="1" applyAlignment="1">
      <alignment horizontal="center"/>
    </xf>
    <xf numFmtId="0" fontId="8" fillId="0" borderId="0" xfId="0" applyFont="1" applyAlignment="1">
      <alignment horizontal="center"/>
    </xf>
    <xf numFmtId="0" fontId="5" fillId="0" borderId="0" xfId="0" applyNumberFormat="1" applyFont="1" applyBorder="1" applyAlignment="1">
      <alignment horizontal="left" vertical="top" wrapText="1"/>
    </xf>
    <xf numFmtId="0" fontId="5" fillId="0" borderId="0" xfId="0" applyNumberFormat="1" applyFont="1" applyAlignment="1">
      <alignment horizontal="left" vertical="top" wrapText="1"/>
    </xf>
    <xf numFmtId="3" fontId="44" fillId="0" borderId="0" xfId="0" applyNumberFormat="1" applyFont="1" applyFill="1" applyBorder="1" applyAlignment="1">
      <alignment horizontal="center"/>
    </xf>
    <xf numFmtId="2" fontId="44" fillId="0" borderId="0" xfId="47" applyNumberFormat="1" applyFont="1" applyFill="1" applyBorder="1" applyAlignment="1">
      <alignment horizontal="center"/>
    </xf>
    <xf numFmtId="0" fontId="8" fillId="0" borderId="0" xfId="0" applyFont="1" applyAlignment="1">
      <alignment horizontal="left" vertical="top" wrapText="1"/>
    </xf>
    <xf numFmtId="0" fontId="38" fillId="0" borderId="0" xfId="105" applyFont="1" applyAlignment="1">
      <alignment horizontal="center" vertical="center" wrapText="1"/>
    </xf>
    <xf numFmtId="0" fontId="39" fillId="0" borderId="0" xfId="105" applyFont="1" applyAlignment="1">
      <alignment horizontal="center" vertical="center" wrapText="1"/>
    </xf>
    <xf numFmtId="0" fontId="40" fillId="0" borderId="0" xfId="105" applyFont="1" applyAlignment="1">
      <alignment horizontal="left" vertical="top" wrapText="1"/>
    </xf>
    <xf numFmtId="0" fontId="5" fillId="0" borderId="0" xfId="0" applyNumberFormat="1" applyFont="1" applyBorder="1" applyAlignment="1">
      <alignment horizontal="left" vertical="top" wrapText="1"/>
    </xf>
    <xf numFmtId="0" fontId="5" fillId="0" borderId="0" xfId="0" applyFont="1" applyBorder="1" applyAlignment="1">
      <alignment horizontal="left" vertical="center" wrapText="1"/>
    </xf>
    <xf numFmtId="0" fontId="6" fillId="0" borderId="0" xfId="0" applyFont="1" applyAlignment="1">
      <alignment horizontal="center" vertical="center"/>
    </xf>
    <xf numFmtId="0" fontId="5" fillId="0" borderId="0" xfId="0" applyNumberFormat="1" applyFont="1" applyAlignment="1">
      <alignment horizontal="left" vertical="top" wrapText="1"/>
    </xf>
    <xf numFmtId="0" fontId="5" fillId="0" borderId="0" xfId="0" applyNumberFormat="1" applyFont="1" applyBorder="1" applyAlignment="1">
      <alignment horizontal="left" vertical="top"/>
    </xf>
    <xf numFmtId="49" fontId="66" fillId="0" borderId="0" xfId="0" applyNumberFormat="1" applyFont="1" applyAlignment="1">
      <alignment horizontal="left"/>
    </xf>
    <xf numFmtId="0" fontId="66" fillId="0" borderId="31" xfId="0" applyFont="1" applyBorder="1" applyAlignment="1">
      <alignment horizontal="left"/>
    </xf>
    <xf numFmtId="0" fontId="50" fillId="30" borderId="39" xfId="0" applyNumberFormat="1" applyFont="1" applyFill="1" applyBorder="1" applyAlignment="1">
      <alignment horizontal="center" vertical="center"/>
    </xf>
    <xf numFmtId="0" fontId="50" fillId="30" borderId="40" xfId="0" applyNumberFormat="1" applyFont="1" applyFill="1" applyBorder="1" applyAlignment="1">
      <alignment horizontal="center" vertical="center"/>
    </xf>
    <xf numFmtId="0" fontId="50" fillId="30" borderId="41" xfId="0" applyNumberFormat="1" applyFont="1" applyFill="1" applyBorder="1" applyAlignment="1">
      <alignment horizontal="center" vertical="center"/>
    </xf>
    <xf numFmtId="0" fontId="51" fillId="0" borderId="12" xfId="0" applyNumberFormat="1" applyFont="1" applyBorder="1" applyAlignment="1">
      <alignment horizontal="center" vertical="center" wrapText="1"/>
    </xf>
    <xf numFmtId="0" fontId="51" fillId="0" borderId="0" xfId="0" applyNumberFormat="1" applyFont="1" applyBorder="1" applyAlignment="1">
      <alignment horizontal="center" vertical="center" wrapText="1"/>
    </xf>
    <xf numFmtId="0" fontId="51" fillId="0" borderId="45" xfId="0" applyNumberFormat="1" applyFont="1" applyBorder="1" applyAlignment="1">
      <alignment horizontal="center" vertical="center" wrapText="1"/>
    </xf>
    <xf numFmtId="0" fontId="51" fillId="0" borderId="12" xfId="0" applyNumberFormat="1" applyFont="1" applyBorder="1" applyAlignment="1">
      <alignment horizontal="center" vertical="top" wrapText="1"/>
    </xf>
    <xf numFmtId="0" fontId="51" fillId="0" borderId="0" xfId="0" applyNumberFormat="1" applyFont="1" applyBorder="1" applyAlignment="1">
      <alignment horizontal="center" vertical="top" wrapText="1"/>
    </xf>
    <xf numFmtId="0" fontId="51" fillId="0" borderId="45" xfId="0" applyNumberFormat="1" applyFont="1" applyBorder="1" applyAlignment="1">
      <alignment horizontal="center" vertical="top" wrapText="1"/>
    </xf>
    <xf numFmtId="0" fontId="51" fillId="0" borderId="14" xfId="0" applyNumberFormat="1" applyFont="1" applyBorder="1" applyAlignment="1">
      <alignment horizontal="center" vertical="top" wrapText="1"/>
    </xf>
    <xf numFmtId="0" fontId="51" fillId="0" borderId="17" xfId="0" applyNumberFormat="1" applyFont="1" applyBorder="1" applyAlignment="1">
      <alignment horizontal="center" vertical="top" wrapText="1"/>
    </xf>
    <xf numFmtId="0" fontId="51" fillId="0" borderId="46" xfId="0" applyNumberFormat="1" applyFont="1" applyBorder="1" applyAlignment="1">
      <alignment horizontal="center" vertical="top" wrapText="1"/>
    </xf>
    <xf numFmtId="0" fontId="53" fillId="31" borderId="32" xfId="0" applyNumberFormat="1" applyFont="1" applyFill="1" applyBorder="1" applyAlignment="1">
      <alignment horizontal="center" vertical="center"/>
    </xf>
    <xf numFmtId="0" fontId="53" fillId="31" borderId="33" xfId="0" applyNumberFormat="1" applyFont="1" applyFill="1" applyBorder="1" applyAlignment="1">
      <alignment horizontal="center" vertical="center"/>
    </xf>
    <xf numFmtId="0" fontId="53" fillId="31" borderId="34" xfId="0" applyNumberFormat="1" applyFont="1" applyFill="1" applyBorder="1" applyAlignment="1">
      <alignment horizontal="center" vertical="center"/>
    </xf>
    <xf numFmtId="0" fontId="54" fillId="0" borderId="32" xfId="0" applyNumberFormat="1" applyFont="1" applyBorder="1" applyAlignment="1">
      <alignment horizontal="center" vertical="center" wrapText="1"/>
    </xf>
    <xf numFmtId="0" fontId="54" fillId="0" borderId="33" xfId="0" applyNumberFormat="1" applyFont="1" applyBorder="1" applyAlignment="1">
      <alignment horizontal="center" vertical="center" wrapText="1"/>
    </xf>
    <xf numFmtId="0" fontId="54" fillId="0" borderId="34" xfId="0" applyNumberFormat="1" applyFont="1" applyBorder="1" applyAlignment="1">
      <alignment horizontal="center" vertical="center" wrapText="1"/>
    </xf>
    <xf numFmtId="0" fontId="55" fillId="0" borderId="32" xfId="0" applyNumberFormat="1" applyFont="1" applyBorder="1" applyAlignment="1">
      <alignment horizontal="center" vertical="top" wrapText="1"/>
    </xf>
    <xf numFmtId="0" fontId="55" fillId="0" borderId="33" xfId="0" applyNumberFormat="1" applyFont="1" applyBorder="1" applyAlignment="1">
      <alignment horizontal="center" vertical="top" wrapText="1"/>
    </xf>
    <xf numFmtId="0" fontId="55" fillId="0" borderId="34" xfId="0" applyNumberFormat="1" applyFont="1" applyBorder="1" applyAlignment="1">
      <alignment horizontal="center" vertical="top" wrapText="1"/>
    </xf>
    <xf numFmtId="0" fontId="53" fillId="31" borderId="39" xfId="0" applyNumberFormat="1" applyFont="1" applyFill="1" applyBorder="1" applyAlignment="1">
      <alignment horizontal="center" vertical="center"/>
    </xf>
    <xf numFmtId="0" fontId="53" fillId="31" borderId="40" xfId="0" applyNumberFormat="1" applyFont="1" applyFill="1" applyBorder="1" applyAlignment="1">
      <alignment horizontal="center" vertical="center"/>
    </xf>
    <xf numFmtId="0" fontId="53" fillId="31" borderId="41"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center" wrapText="1"/>
    </xf>
    <xf numFmtId="0" fontId="8" fillId="0" borderId="0" xfId="0" applyFont="1" applyFill="1" applyBorder="1" applyAlignment="1">
      <alignment horizontal="center" wrapText="1"/>
    </xf>
    <xf numFmtId="0" fontId="8" fillId="0" borderId="0" xfId="0" applyFont="1" applyFill="1" applyAlignment="1">
      <alignment horizontal="center" vertical="top"/>
    </xf>
    <xf numFmtId="0" fontId="70" fillId="0" borderId="0" xfId="0" applyFont="1" applyFill="1" applyAlignment="1">
      <alignment horizontal="left" vertical="top" wrapText="1"/>
    </xf>
    <xf numFmtId="0" fontId="70" fillId="0" borderId="0" xfId="0" applyFont="1" applyAlignment="1">
      <alignment horizontal="center" wrapText="1"/>
    </xf>
    <xf numFmtId="0" fontId="70" fillId="0" borderId="0" xfId="0" applyFont="1" applyAlignment="1">
      <alignment horizontal="left" vertical="top" wrapText="1"/>
    </xf>
    <xf numFmtId="0" fontId="8" fillId="0" borderId="0" xfId="0" applyFont="1" applyAlignment="1">
      <alignment horizontal="right"/>
    </xf>
    <xf numFmtId="0" fontId="8" fillId="0" borderId="31" xfId="0" applyFont="1" applyBorder="1"/>
    <xf numFmtId="0" fontId="8" fillId="0" borderId="5" xfId="0" applyFont="1" applyBorder="1" applyAlignment="1">
      <alignment horizontal="right" vertical="center"/>
    </xf>
    <xf numFmtId="0" fontId="8" fillId="0" borderId="0" xfId="0" applyFont="1" applyAlignment="1">
      <alignment vertical="center"/>
    </xf>
    <xf numFmtId="0" fontId="34" fillId="0" borderId="0" xfId="0" applyFont="1" applyFill="1" applyAlignment="1">
      <alignment horizontal="left" vertical="top" wrapText="1"/>
    </xf>
    <xf numFmtId="0" fontId="34" fillId="0" borderId="0" xfId="0" applyFont="1" applyAlignment="1">
      <alignment vertical="top" wrapText="1"/>
    </xf>
    <xf numFmtId="0" fontId="8" fillId="0" borderId="0" xfId="0" applyFont="1" applyAlignment="1">
      <alignment vertical="top" wrapText="1"/>
    </xf>
    <xf numFmtId="0" fontId="8" fillId="0" borderId="0" xfId="0" applyFont="1" applyFill="1" applyAlignment="1">
      <alignment horizontal="left" vertical="top" wrapText="1"/>
    </xf>
    <xf numFmtId="0" fontId="8" fillId="0" borderId="0" xfId="0" applyFont="1" applyAlignment="1">
      <alignment horizontal="center" wrapText="1"/>
    </xf>
    <xf numFmtId="0" fontId="8" fillId="0" borderId="0" xfId="0" applyFont="1" applyFill="1" applyAlignment="1">
      <alignment horizontal="center" wrapText="1"/>
    </xf>
    <xf numFmtId="0" fontId="8" fillId="0" borderId="0" xfId="0" applyFont="1" applyFill="1" applyAlignment="1">
      <alignment horizontal="center"/>
    </xf>
    <xf numFmtId="0" fontId="8" fillId="0" borderId="31" xfId="0" applyFont="1" applyFill="1" applyBorder="1" applyAlignment="1">
      <alignment horizontal="center"/>
    </xf>
    <xf numFmtId="0" fontId="8" fillId="0" borderId="31" xfId="0" applyFont="1" applyBorder="1" applyAlignment="1">
      <alignment horizontal="center"/>
    </xf>
    <xf numFmtId="1" fontId="8" fillId="0" borderId="0" xfId="0" applyNumberFormat="1" applyFont="1" applyFill="1" applyAlignment="1">
      <alignment horizontal="center"/>
    </xf>
    <xf numFmtId="1" fontId="8" fillId="0" borderId="31" xfId="0" applyNumberFormat="1" applyFont="1" applyFill="1" applyBorder="1" applyAlignment="1">
      <alignment horizontal="center"/>
    </xf>
    <xf numFmtId="0" fontId="8" fillId="0" borderId="0" xfId="0" applyFont="1" applyAlignment="1">
      <alignment horizontal="right" vertical="center"/>
    </xf>
    <xf numFmtId="0" fontId="0" fillId="0" borderId="0" xfId="0" applyAlignment="1">
      <alignment horizontal="left"/>
    </xf>
    <xf numFmtId="0" fontId="50" fillId="0" borderId="43" xfId="0" applyNumberFormat="1" applyFont="1" applyFill="1" applyBorder="1" applyAlignment="1">
      <alignment horizontal="left" vertical="center"/>
    </xf>
    <xf numFmtId="0" fontId="51" fillId="0" borderId="0" xfId="0" applyNumberFormat="1" applyFont="1" applyBorder="1" applyAlignment="1">
      <alignment horizontal="left" vertical="center"/>
    </xf>
    <xf numFmtId="0" fontId="51" fillId="0" borderId="47" xfId="0" applyNumberFormat="1" applyFont="1" applyBorder="1" applyAlignment="1">
      <alignment horizontal="left" vertical="center" wrapText="1"/>
    </xf>
    <xf numFmtId="0" fontId="51" fillId="0" borderId="0" xfId="0" applyNumberFormat="1" applyFont="1" applyBorder="1" applyAlignment="1">
      <alignment horizontal="left" vertical="center" wrapText="1"/>
    </xf>
    <xf numFmtId="0" fontId="58" fillId="32" borderId="40" xfId="0" applyNumberFormat="1" applyFont="1" applyFill="1" applyBorder="1" applyAlignment="1">
      <alignment horizontal="left" vertical="center"/>
    </xf>
    <xf numFmtId="0" fontId="30" fillId="0" borderId="0" xfId="0" applyNumberFormat="1" applyFont="1" applyBorder="1" applyAlignment="1">
      <alignment horizontal="left"/>
    </xf>
    <xf numFmtId="0" fontId="31" fillId="24" borderId="50" xfId="0" applyNumberFormat="1" applyFont="1" applyFill="1" applyBorder="1" applyAlignment="1">
      <alignment horizontal="left" vertical="center" wrapText="1"/>
    </xf>
    <xf numFmtId="0" fontId="31" fillId="0" borderId="35" xfId="0" applyNumberFormat="1" applyFont="1" applyBorder="1" applyAlignment="1">
      <alignment horizontal="left" vertical="center" wrapText="1"/>
    </xf>
    <xf numFmtId="0" fontId="71" fillId="0" borderId="49" xfId="0" applyNumberFormat="1" applyFont="1" applyBorder="1" applyAlignment="1">
      <alignment horizontal="center" vertical="center"/>
    </xf>
    <xf numFmtId="0" fontId="71" fillId="0" borderId="49" xfId="0" applyNumberFormat="1" applyFont="1" applyBorder="1" applyAlignment="1">
      <alignment horizontal="center" wrapText="1"/>
    </xf>
    <xf numFmtId="4" fontId="8" fillId="0" borderId="51" xfId="0" applyNumberFormat="1" applyFont="1" applyBorder="1" applyAlignment="1">
      <alignment horizontal="center" wrapText="1"/>
    </xf>
    <xf numFmtId="4" fontId="72" fillId="0" borderId="51" xfId="0" applyNumberFormat="1" applyFont="1" applyBorder="1" applyAlignment="1">
      <alignment horizontal="center" wrapText="1"/>
    </xf>
    <xf numFmtId="0" fontId="8" fillId="0" borderId="50" xfId="0" applyNumberFormat="1" applyFont="1" applyBorder="1" applyAlignment="1">
      <alignment horizontal="left" vertical="center" wrapText="1"/>
    </xf>
    <xf numFmtId="0" fontId="31" fillId="0" borderId="50" xfId="0" applyNumberFormat="1" applyFont="1" applyBorder="1" applyAlignment="1">
      <alignment horizontal="left" vertical="center" wrapText="1"/>
    </xf>
    <xf numFmtId="0" fontId="8" fillId="24" borderId="50" xfId="0" applyNumberFormat="1" applyFont="1" applyFill="1" applyBorder="1" applyAlignment="1">
      <alignment horizontal="left" vertical="center" wrapText="1"/>
    </xf>
    <xf numFmtId="0" fontId="71" fillId="0" borderId="49" xfId="0" applyNumberFormat="1" applyFont="1" applyFill="1" applyBorder="1" applyAlignment="1">
      <alignment horizontal="center" wrapText="1"/>
    </xf>
    <xf numFmtId="4" fontId="8" fillId="0" borderId="51" xfId="0" applyNumberFormat="1" applyFont="1" applyFill="1" applyBorder="1" applyAlignment="1">
      <alignment horizontal="center" wrapText="1"/>
    </xf>
    <xf numFmtId="4" fontId="31" fillId="0" borderId="51" xfId="0" applyNumberFormat="1" applyFont="1" applyFill="1" applyBorder="1" applyAlignment="1">
      <alignment horizontal="center" wrapText="1"/>
    </xf>
    <xf numFmtId="166" fontId="63" fillId="0" borderId="52" xfId="0" applyNumberFormat="1" applyFont="1" applyFill="1" applyBorder="1" applyAlignment="1">
      <alignment horizontal="right" wrapText="1"/>
    </xf>
    <xf numFmtId="0" fontId="71" fillId="0" borderId="53" xfId="0" applyNumberFormat="1" applyFont="1" applyBorder="1" applyAlignment="1">
      <alignment horizontal="center" wrapText="1"/>
    </xf>
    <xf numFmtId="4" fontId="8" fillId="0" borderId="31" xfId="0" applyNumberFormat="1" applyFont="1" applyBorder="1" applyAlignment="1">
      <alignment horizontal="center" wrapText="1"/>
    </xf>
    <xf numFmtId="4" fontId="31" fillId="0" borderId="31" xfId="0" applyNumberFormat="1" applyFont="1" applyBorder="1" applyAlignment="1">
      <alignment horizontal="center" wrapText="1"/>
    </xf>
    <xf numFmtId="166" fontId="63" fillId="0" borderId="54" xfId="0" applyNumberFormat="1" applyFont="1" applyBorder="1" applyAlignment="1">
      <alignment horizontal="right" wrapText="1"/>
    </xf>
    <xf numFmtId="0" fontId="8" fillId="0" borderId="0" xfId="0" applyNumberFormat="1" applyFont="1" applyBorder="1" applyAlignment="1">
      <alignment horizontal="center" vertical="center"/>
    </xf>
    <xf numFmtId="0" fontId="8" fillId="0" borderId="0" xfId="0" applyNumberFormat="1" applyFont="1" applyBorder="1" applyAlignment="1">
      <alignment horizontal="left" vertical="center"/>
    </xf>
    <xf numFmtId="4" fontId="8" fillId="0" borderId="0" xfId="0" applyNumberFormat="1" applyFont="1" applyBorder="1" applyAlignment="1">
      <alignment horizontal="center" vertical="center"/>
    </xf>
    <xf numFmtId="166" fontId="8" fillId="0" borderId="0" xfId="0" applyNumberFormat="1" applyFont="1" applyBorder="1" applyAlignment="1">
      <alignment horizontal="right" vertical="center"/>
    </xf>
    <xf numFmtId="0" fontId="73" fillId="33" borderId="39" xfId="0" applyNumberFormat="1" applyFont="1" applyFill="1" applyBorder="1" applyAlignment="1">
      <alignment horizontal="center" vertical="center"/>
    </xf>
    <xf numFmtId="0" fontId="73" fillId="33" borderId="40" xfId="0" applyNumberFormat="1" applyFont="1" applyFill="1" applyBorder="1" applyAlignment="1">
      <alignment horizontal="center" vertical="center"/>
    </xf>
    <xf numFmtId="0" fontId="73" fillId="33" borderId="55" xfId="0" applyNumberFormat="1" applyFont="1" applyFill="1" applyBorder="1" applyAlignment="1">
      <alignment horizontal="center" vertical="center"/>
    </xf>
    <xf numFmtId="166" fontId="54" fillId="33" borderId="56" xfId="0" applyNumberFormat="1" applyFont="1" applyFill="1" applyBorder="1" applyAlignment="1">
      <alignment horizontal="right"/>
    </xf>
    <xf numFmtId="0" fontId="8" fillId="0" borderId="0" xfId="0" applyFont="1" applyAlignment="1">
      <alignment horizontal="left"/>
    </xf>
    <xf numFmtId="0" fontId="34" fillId="32" borderId="48" xfId="0" applyNumberFormat="1" applyFont="1" applyFill="1" applyBorder="1" applyAlignment="1">
      <alignment horizontal="center" vertical="center"/>
    </xf>
    <xf numFmtId="0" fontId="34" fillId="32" borderId="40" xfId="0" applyNumberFormat="1" applyFont="1" applyFill="1" applyBorder="1" applyAlignment="1">
      <alignment horizontal="left" vertical="center"/>
    </xf>
    <xf numFmtId="0" fontId="35" fillId="32" borderId="39" xfId="0" applyNumberFormat="1" applyFont="1" applyFill="1" applyBorder="1" applyAlignment="1">
      <alignment horizontal="center" vertical="center" wrapText="1"/>
    </xf>
    <xf numFmtId="0" fontId="74" fillId="32" borderId="40" xfId="0" applyNumberFormat="1" applyFont="1" applyFill="1" applyBorder="1" applyAlignment="1">
      <alignment horizontal="center" vertical="center"/>
    </xf>
    <xf numFmtId="166" fontId="74" fillId="32" borderId="41" xfId="0" applyNumberFormat="1" applyFont="1" applyFill="1" applyBorder="1" applyAlignment="1">
      <alignment horizontal="center" vertical="center"/>
    </xf>
    <xf numFmtId="0" fontId="8" fillId="0" borderId="57" xfId="0" applyNumberFormat="1" applyFont="1" applyBorder="1" applyAlignment="1">
      <alignment horizontal="center" vertical="center"/>
    </xf>
    <xf numFmtId="0" fontId="31" fillId="0" borderId="58" xfId="0" applyNumberFormat="1" applyFont="1" applyBorder="1" applyAlignment="1">
      <alignment horizontal="left" vertical="center" wrapText="1"/>
    </xf>
    <xf numFmtId="0" fontId="8" fillId="0" borderId="49" xfId="0" applyNumberFormat="1" applyFont="1" applyBorder="1" applyAlignment="1">
      <alignment horizontal="center" wrapText="1"/>
    </xf>
    <xf numFmtId="0" fontId="31" fillId="0" borderId="59" xfId="0" applyNumberFormat="1" applyFont="1" applyBorder="1" applyAlignment="1">
      <alignment horizontal="left" vertical="center" wrapText="1"/>
    </xf>
    <xf numFmtId="0" fontId="8" fillId="0" borderId="1" xfId="0" applyNumberFormat="1" applyFont="1" applyBorder="1" applyAlignment="1">
      <alignment horizontal="center" vertical="center"/>
    </xf>
    <xf numFmtId="0" fontId="8" fillId="0" borderId="60" xfId="0" applyNumberFormat="1" applyFont="1" applyBorder="1" applyAlignment="1">
      <alignment horizontal="center" wrapText="1"/>
    </xf>
    <xf numFmtId="4" fontId="8" fillId="0" borderId="5" xfId="0" applyNumberFormat="1" applyFont="1" applyBorder="1" applyAlignment="1">
      <alignment horizontal="center" wrapText="1"/>
    </xf>
    <xf numFmtId="4" fontId="31" fillId="0" borderId="5" xfId="0" applyNumberFormat="1" applyFont="1" applyBorder="1" applyAlignment="1">
      <alignment horizontal="center" wrapText="1"/>
    </xf>
    <xf numFmtId="2" fontId="75" fillId="0" borderId="61" xfId="0" applyNumberFormat="1" applyFont="1" applyBorder="1" applyAlignment="1">
      <alignment horizontal="right"/>
    </xf>
    <xf numFmtId="0" fontId="8" fillId="0" borderId="2" xfId="0" applyNumberFormat="1" applyFont="1" applyBorder="1" applyAlignment="1">
      <alignment horizontal="center" vertical="center"/>
    </xf>
    <xf numFmtId="0" fontId="72" fillId="0" borderId="62" xfId="0" applyNumberFormat="1" applyFont="1" applyFill="1" applyBorder="1" applyAlignment="1">
      <alignment horizontal="left" vertical="center" wrapText="1"/>
    </xf>
    <xf numFmtId="0" fontId="8" fillId="0" borderId="62" xfId="0" applyNumberFormat="1" applyFont="1" applyBorder="1" applyAlignment="1">
      <alignment horizontal="center" wrapText="1"/>
    </xf>
    <xf numFmtId="2" fontId="75" fillId="0" borderId="63" xfId="0" applyNumberFormat="1" applyFont="1" applyBorder="1" applyAlignment="1">
      <alignment horizontal="right"/>
    </xf>
    <xf numFmtId="0" fontId="8" fillId="0" borderId="35" xfId="0" applyNumberFormat="1" applyFont="1" applyBorder="1" applyAlignment="1">
      <alignment horizontal="center" vertical="center"/>
    </xf>
    <xf numFmtId="0" fontId="31" fillId="0" borderId="35" xfId="0" applyNumberFormat="1" applyFont="1" applyFill="1" applyBorder="1" applyAlignment="1">
      <alignment horizontal="left" vertical="center" wrapText="1"/>
    </xf>
    <xf numFmtId="0" fontId="31" fillId="0" borderId="3" xfId="0" applyNumberFormat="1" applyFont="1" applyFill="1" applyBorder="1" applyAlignment="1">
      <alignment horizontal="center" wrapText="1"/>
    </xf>
    <xf numFmtId="4" fontId="8" fillId="0" borderId="3" xfId="0" applyNumberFormat="1" applyFont="1" applyFill="1" applyBorder="1" applyAlignment="1">
      <alignment horizontal="center" wrapText="1"/>
    </xf>
    <xf numFmtId="4" fontId="31" fillId="0" borderId="3" xfId="0" applyNumberFormat="1" applyFont="1" applyFill="1" applyBorder="1" applyAlignment="1">
      <alignment horizontal="center" wrapText="1"/>
    </xf>
    <xf numFmtId="166" fontId="63" fillId="0" borderId="30" xfId="0" applyNumberFormat="1" applyFont="1" applyFill="1" applyBorder="1" applyAlignment="1">
      <alignment horizontal="right" wrapText="1"/>
    </xf>
    <xf numFmtId="0" fontId="8" fillId="0" borderId="64" xfId="0" applyNumberFormat="1" applyFont="1" applyFill="1" applyBorder="1" applyAlignment="1">
      <alignment horizontal="left" vertical="center" wrapText="1"/>
    </xf>
    <xf numFmtId="0" fontId="8" fillId="0" borderId="65" xfId="0" applyNumberFormat="1" applyFont="1" applyFill="1" applyBorder="1" applyAlignment="1">
      <alignment horizontal="center" wrapText="1"/>
    </xf>
    <xf numFmtId="4" fontId="8" fillId="0" borderId="65" xfId="0" applyNumberFormat="1" applyFont="1" applyFill="1" applyBorder="1" applyAlignment="1">
      <alignment horizontal="center" wrapText="1"/>
    </xf>
    <xf numFmtId="4" fontId="31" fillId="0" borderId="65" xfId="0" applyNumberFormat="1" applyFont="1" applyFill="1" applyBorder="1" applyAlignment="1">
      <alignment horizontal="center" wrapText="1"/>
    </xf>
    <xf numFmtId="166" fontId="63" fillId="0" borderId="66" xfId="0" applyNumberFormat="1" applyFont="1" applyFill="1" applyBorder="1" applyAlignment="1">
      <alignment horizontal="right" wrapText="1"/>
    </xf>
    <xf numFmtId="0" fontId="72" fillId="0" borderId="50" xfId="0" applyNumberFormat="1" applyFont="1" applyFill="1" applyBorder="1" applyAlignment="1">
      <alignment horizontal="left" vertical="center" wrapText="1"/>
    </xf>
    <xf numFmtId="0" fontId="8" fillId="0" borderId="51" xfId="0" applyNumberFormat="1" applyFont="1" applyFill="1" applyBorder="1" applyAlignment="1">
      <alignment horizontal="center" wrapText="1"/>
    </xf>
    <xf numFmtId="0" fontId="8" fillId="0" borderId="0" xfId="0" applyNumberFormat="1" applyFont="1" applyBorder="1" applyAlignment="1">
      <alignment horizontal="center" vertical="top"/>
    </xf>
    <xf numFmtId="0" fontId="8" fillId="0" borderId="0" xfId="0" applyNumberFormat="1" applyFont="1" applyBorder="1" applyAlignment="1">
      <alignment horizontal="left"/>
    </xf>
    <xf numFmtId="0" fontId="8" fillId="0" borderId="0" xfId="0" applyNumberFormat="1" applyFont="1" applyBorder="1" applyAlignment="1">
      <alignment horizontal="center"/>
    </xf>
    <xf numFmtId="4" fontId="8" fillId="0" borderId="0" xfId="0" applyNumberFormat="1" applyFont="1" applyBorder="1" applyAlignment="1">
      <alignment horizontal="center"/>
    </xf>
    <xf numFmtId="166" fontId="8" fillId="0" borderId="0" xfId="0" applyNumberFormat="1" applyFont="1" applyBorder="1" applyAlignment="1">
      <alignment horizontal="center"/>
    </xf>
    <xf numFmtId="0" fontId="8" fillId="0" borderId="49" xfId="0" applyNumberFormat="1" applyFont="1" applyBorder="1" applyAlignment="1">
      <alignment horizontal="center" vertical="center" wrapText="1"/>
    </xf>
    <xf numFmtId="4" fontId="8" fillId="0" borderId="51" xfId="0" applyNumberFormat="1" applyFont="1" applyBorder="1" applyAlignment="1">
      <alignment horizontal="center" vertical="center" wrapText="1"/>
    </xf>
    <xf numFmtId="166" fontId="63" fillId="0" borderId="52" xfId="0" applyNumberFormat="1" applyFont="1" applyBorder="1" applyAlignment="1">
      <alignment horizontal="center" vertical="center" wrapText="1"/>
    </xf>
    <xf numFmtId="0" fontId="8" fillId="0" borderId="49" xfId="0" applyNumberFormat="1" applyFont="1" applyFill="1" applyBorder="1" applyAlignment="1">
      <alignment horizontal="center" wrapText="1"/>
    </xf>
    <xf numFmtId="0" fontId="8" fillId="0" borderId="67" xfId="0" applyNumberFormat="1" applyFont="1" applyFill="1" applyBorder="1" applyAlignment="1">
      <alignment horizontal="left" vertical="center" wrapText="1"/>
    </xf>
    <xf numFmtId="0" fontId="8" fillId="0" borderId="68" xfId="0" applyNumberFormat="1" applyFont="1" applyFill="1" applyBorder="1" applyAlignment="1">
      <alignment horizontal="center" wrapText="1"/>
    </xf>
    <xf numFmtId="4" fontId="8" fillId="0" borderId="69" xfId="0" applyNumberFormat="1" applyFont="1" applyFill="1" applyBorder="1" applyAlignment="1">
      <alignment horizontal="center" wrapText="1"/>
    </xf>
    <xf numFmtId="4" fontId="31" fillId="0" borderId="69" xfId="0" applyNumberFormat="1" applyFont="1" applyFill="1" applyBorder="1" applyAlignment="1">
      <alignment horizontal="center" wrapText="1"/>
    </xf>
    <xf numFmtId="166" fontId="63" fillId="0" borderId="70" xfId="0" applyNumberFormat="1" applyFont="1" applyFill="1" applyBorder="1" applyAlignment="1">
      <alignment horizontal="right" wrapText="1"/>
    </xf>
    <xf numFmtId="0" fontId="8" fillId="0" borderId="71" xfId="0" applyNumberFormat="1" applyFont="1" applyFill="1" applyBorder="1" applyAlignment="1">
      <alignment horizontal="center" wrapText="1"/>
    </xf>
    <xf numFmtId="0" fontId="31" fillId="0" borderId="50" xfId="0" applyNumberFormat="1" applyFont="1" applyFill="1" applyBorder="1" applyAlignment="1">
      <alignment horizontal="left" vertical="center" wrapText="1"/>
    </xf>
    <xf numFmtId="0" fontId="44" fillId="32" borderId="40" xfId="0" applyNumberFormat="1" applyFont="1" applyFill="1" applyBorder="1" applyAlignment="1">
      <alignment horizontal="left" vertical="center"/>
    </xf>
    <xf numFmtId="0" fontId="71" fillId="0" borderId="72" xfId="0" applyNumberFormat="1" applyFont="1" applyBorder="1" applyAlignment="1">
      <alignment horizontal="center" vertical="center"/>
    </xf>
    <xf numFmtId="0" fontId="71" fillId="0" borderId="72" xfId="0" applyNumberFormat="1" applyFont="1" applyFill="1" applyBorder="1" applyAlignment="1">
      <alignment horizontal="center" wrapText="1"/>
    </xf>
    <xf numFmtId="4" fontId="8" fillId="0" borderId="73" xfId="0" applyNumberFormat="1" applyFont="1" applyFill="1" applyBorder="1" applyAlignment="1">
      <alignment horizontal="center" wrapText="1"/>
    </xf>
    <xf numFmtId="4" fontId="31" fillId="0" borderId="73" xfId="0" applyNumberFormat="1" applyFont="1" applyFill="1" applyBorder="1" applyAlignment="1">
      <alignment horizontal="center" wrapText="1"/>
    </xf>
    <xf numFmtId="166" fontId="63" fillId="0" borderId="74" xfId="0" applyNumberFormat="1" applyFont="1" applyFill="1" applyBorder="1" applyAlignment="1">
      <alignment horizontal="right" wrapText="1"/>
    </xf>
    <xf numFmtId="0" fontId="72" fillId="0" borderId="50" xfId="0" applyNumberFormat="1" applyFont="1" applyBorder="1" applyAlignment="1">
      <alignment horizontal="left" vertical="center" wrapText="1"/>
    </xf>
    <xf numFmtId="4" fontId="8" fillId="0" borderId="51" xfId="0" applyNumberFormat="1" applyFont="1" applyBorder="1" applyAlignment="1">
      <alignment horizontal="right" wrapText="1"/>
    </xf>
    <xf numFmtId="0" fontId="71" fillId="0" borderId="1" xfId="0" applyNumberFormat="1" applyFont="1" applyBorder="1" applyAlignment="1">
      <alignment horizontal="center" vertical="center"/>
    </xf>
    <xf numFmtId="0" fontId="72" fillId="0" borderId="35" xfId="0" applyNumberFormat="1" applyFont="1" applyFill="1" applyBorder="1" applyAlignment="1">
      <alignment horizontal="left" vertical="center" wrapText="1"/>
    </xf>
    <xf numFmtId="0" fontId="71" fillId="0" borderId="29" xfId="0" applyNumberFormat="1" applyFont="1" applyFill="1" applyBorder="1" applyAlignment="1">
      <alignment horizontal="center" wrapText="1"/>
    </xf>
    <xf numFmtId="0" fontId="71" fillId="0" borderId="53" xfId="0" applyNumberFormat="1" applyFont="1" applyFill="1" applyBorder="1" applyAlignment="1">
      <alignment horizontal="center" wrapText="1"/>
    </xf>
    <xf numFmtId="4" fontId="8" fillId="0" borderId="31" xfId="0" applyNumberFormat="1" applyFont="1" applyFill="1" applyBorder="1" applyAlignment="1">
      <alignment horizontal="center" wrapText="1"/>
    </xf>
    <xf numFmtId="4" fontId="31" fillId="0" borderId="31" xfId="0" applyNumberFormat="1" applyFont="1" applyFill="1" applyBorder="1" applyAlignment="1">
      <alignment horizontal="center" wrapText="1"/>
    </xf>
    <xf numFmtId="166" fontId="63" fillId="0" borderId="54" xfId="0" applyNumberFormat="1" applyFont="1" applyFill="1" applyBorder="1" applyAlignment="1">
      <alignment horizontal="right" wrapText="1"/>
    </xf>
    <xf numFmtId="0" fontId="71" fillId="0" borderId="29" xfId="0" applyNumberFormat="1" applyFont="1" applyBorder="1" applyAlignment="1">
      <alignment horizontal="center" vertical="center"/>
    </xf>
    <xf numFmtId="0" fontId="8" fillId="0" borderId="35" xfId="0" applyNumberFormat="1" applyFont="1" applyFill="1" applyBorder="1" applyAlignment="1">
      <alignment horizontal="left" vertical="center" wrapText="1"/>
    </xf>
    <xf numFmtId="0" fontId="71" fillId="0" borderId="65" xfId="0" applyNumberFormat="1" applyFont="1" applyFill="1" applyBorder="1" applyAlignment="1">
      <alignment horizontal="center" wrapText="1"/>
    </xf>
    <xf numFmtId="0" fontId="34" fillId="33" borderId="39" xfId="0" applyNumberFormat="1" applyFont="1" applyFill="1" applyBorder="1" applyAlignment="1">
      <alignment horizontal="center" vertical="center"/>
    </xf>
    <xf numFmtId="0" fontId="34" fillId="33" borderId="40" xfId="0" applyNumberFormat="1" applyFont="1" applyFill="1" applyBorder="1" applyAlignment="1">
      <alignment horizontal="center" vertical="center"/>
    </xf>
    <xf numFmtId="0" fontId="34" fillId="33" borderId="55" xfId="0" applyNumberFormat="1" applyFont="1" applyFill="1" applyBorder="1" applyAlignment="1">
      <alignment horizontal="center" vertical="center"/>
    </xf>
    <xf numFmtId="0" fontId="73" fillId="0" borderId="0" xfId="0" applyNumberFormat="1" applyFont="1" applyFill="1" applyBorder="1" applyAlignment="1">
      <alignment horizontal="center"/>
    </xf>
    <xf numFmtId="0" fontId="73" fillId="0" borderId="0" xfId="0" applyNumberFormat="1" applyFont="1" applyFill="1" applyBorder="1" applyAlignment="1">
      <alignment horizontal="left"/>
    </xf>
    <xf numFmtId="166" fontId="54" fillId="0" borderId="0" xfId="0" applyNumberFormat="1" applyFont="1" applyFill="1" applyBorder="1" applyAlignment="1">
      <alignment horizontal="right"/>
    </xf>
    <xf numFmtId="0" fontId="77" fillId="30" borderId="75" xfId="0" applyNumberFormat="1" applyFont="1" applyFill="1" applyBorder="1" applyAlignment="1">
      <alignment horizontal="center" vertical="top"/>
    </xf>
    <xf numFmtId="0" fontId="77" fillId="30" borderId="76" xfId="0" applyNumberFormat="1" applyFont="1" applyFill="1" applyBorder="1" applyAlignment="1">
      <alignment horizontal="center" vertical="top"/>
    </xf>
    <xf numFmtId="0" fontId="77" fillId="30" borderId="77" xfId="0" applyNumberFormat="1" applyFont="1" applyFill="1" applyBorder="1" applyAlignment="1">
      <alignment horizontal="center" vertical="top"/>
    </xf>
    <xf numFmtId="0" fontId="78" fillId="0" borderId="12" xfId="0" applyNumberFormat="1" applyFont="1" applyBorder="1" applyAlignment="1">
      <alignment horizontal="center" vertical="top"/>
    </xf>
    <xf numFmtId="0" fontId="78" fillId="0" borderId="0" xfId="0" applyNumberFormat="1" applyFont="1" applyBorder="1" applyAlignment="1">
      <alignment horizontal="left" vertical="top"/>
    </xf>
    <xf numFmtId="0" fontId="78" fillId="0" borderId="0" xfId="0" applyNumberFormat="1" applyFont="1" applyBorder="1" applyAlignment="1">
      <alignment horizontal="right"/>
    </xf>
    <xf numFmtId="4" fontId="78" fillId="0" borderId="0" xfId="0" applyNumberFormat="1" applyFont="1" applyBorder="1" applyAlignment="1">
      <alignment horizontal="right"/>
    </xf>
    <xf numFmtId="4" fontId="78" fillId="0" borderId="0" xfId="0" applyNumberFormat="1" applyFont="1" applyFill="1" applyBorder="1" applyAlignment="1"/>
    <xf numFmtId="4" fontId="78" fillId="0" borderId="45" xfId="0" applyNumberFormat="1" applyFont="1" applyFill="1" applyBorder="1" applyAlignment="1">
      <alignment horizontal="right"/>
    </xf>
    <xf numFmtId="0" fontId="78" fillId="34" borderId="78" xfId="0" applyNumberFormat="1" applyFont="1" applyFill="1" applyBorder="1" applyAlignment="1">
      <alignment horizontal="center" vertical="top"/>
    </xf>
    <xf numFmtId="0" fontId="78" fillId="34" borderId="40" xfId="0" applyNumberFormat="1" applyFont="1" applyFill="1" applyBorder="1" applyAlignment="1">
      <alignment horizontal="left" vertical="top"/>
    </xf>
    <xf numFmtId="0" fontId="78" fillId="34" borderId="40" xfId="0" applyNumberFormat="1" applyFont="1" applyFill="1" applyBorder="1" applyAlignment="1">
      <alignment horizontal="right"/>
    </xf>
    <xf numFmtId="4" fontId="78" fillId="34" borderId="40" xfId="0" applyNumberFormat="1" applyFont="1" applyFill="1" applyBorder="1" applyAlignment="1">
      <alignment horizontal="right"/>
    </xf>
    <xf numFmtId="4" fontId="78" fillId="34" borderId="40" xfId="0" applyNumberFormat="1" applyFont="1" applyFill="1" applyBorder="1" applyAlignment="1"/>
    <xf numFmtId="4" fontId="78" fillId="34" borderId="79" xfId="0" applyNumberFormat="1" applyFont="1" applyFill="1" applyBorder="1" applyAlignment="1">
      <alignment horizontal="right"/>
    </xf>
    <xf numFmtId="0" fontId="78" fillId="0" borderId="80" xfId="0" applyNumberFormat="1" applyFont="1" applyFill="1" applyBorder="1" applyAlignment="1">
      <alignment horizontal="center" vertical="top"/>
    </xf>
    <xf numFmtId="0" fontId="78" fillId="0" borderId="47" xfId="0" applyNumberFormat="1" applyFont="1" applyFill="1" applyBorder="1" applyAlignment="1">
      <alignment horizontal="left" vertical="top"/>
    </xf>
    <xf numFmtId="0" fontId="78" fillId="0" borderId="47" xfId="0" applyNumberFormat="1" applyFont="1" applyFill="1" applyBorder="1" applyAlignment="1">
      <alignment horizontal="right"/>
    </xf>
    <xf numFmtId="4" fontId="78" fillId="0" borderId="47" xfId="0" applyNumberFormat="1" applyFont="1" applyFill="1" applyBorder="1" applyAlignment="1">
      <alignment horizontal="right"/>
    </xf>
    <xf numFmtId="4" fontId="78" fillId="0" borderId="47" xfId="0" applyNumberFormat="1" applyFont="1" applyFill="1" applyBorder="1" applyAlignment="1"/>
    <xf numFmtId="4" fontId="78" fillId="0" borderId="81" xfId="0" applyNumberFormat="1" applyFont="1" applyFill="1" applyBorder="1" applyAlignment="1">
      <alignment horizontal="right"/>
    </xf>
    <xf numFmtId="0" fontId="78" fillId="0" borderId="12" xfId="0" applyNumberFormat="1" applyFont="1" applyFill="1" applyBorder="1" applyAlignment="1">
      <alignment horizontal="center" vertical="top"/>
    </xf>
    <xf numFmtId="0" fontId="78" fillId="0" borderId="0" xfId="0" applyNumberFormat="1" applyFont="1" applyFill="1" applyBorder="1" applyAlignment="1">
      <alignment horizontal="left" vertical="top"/>
    </xf>
    <xf numFmtId="0" fontId="78" fillId="0" borderId="0" xfId="0" applyNumberFormat="1" applyFont="1" applyFill="1" applyBorder="1" applyAlignment="1">
      <alignment horizontal="right"/>
    </xf>
    <xf numFmtId="4" fontId="78" fillId="0" borderId="0" xfId="0" applyNumberFormat="1" applyFont="1" applyFill="1" applyBorder="1" applyAlignment="1">
      <alignment horizontal="right"/>
    </xf>
    <xf numFmtId="166" fontId="78" fillId="0" borderId="45" xfId="0" applyNumberFormat="1" applyFont="1" applyFill="1" applyBorder="1" applyAlignment="1">
      <alignment horizontal="right"/>
    </xf>
    <xf numFmtId="0" fontId="78" fillId="0" borderId="82" xfId="0" applyNumberFormat="1" applyFont="1" applyBorder="1" applyAlignment="1">
      <alignment horizontal="right" vertical="top"/>
    </xf>
    <xf numFmtId="0" fontId="78" fillId="0" borderId="83" xfId="0" applyNumberFormat="1" applyFont="1" applyBorder="1" applyAlignment="1">
      <alignment horizontal="right" vertical="top"/>
    </xf>
    <xf numFmtId="0" fontId="78" fillId="0" borderId="84" xfId="0" applyNumberFormat="1" applyFont="1" applyBorder="1" applyAlignment="1">
      <alignment horizontal="right" vertical="top"/>
    </xf>
    <xf numFmtId="166" fontId="78" fillId="0" borderId="85" xfId="0" applyNumberFormat="1" applyFont="1" applyFill="1" applyBorder="1" applyAlignment="1">
      <alignment horizontal="right"/>
    </xf>
    <xf numFmtId="0" fontId="78" fillId="34" borderId="40" xfId="0" applyNumberFormat="1" applyFont="1" applyFill="1" applyBorder="1" applyAlignment="1">
      <alignment horizontal="left" vertical="top"/>
    </xf>
    <xf numFmtId="0" fontId="78" fillId="34" borderId="79" xfId="0" applyNumberFormat="1" applyFont="1" applyFill="1" applyBorder="1" applyAlignment="1">
      <alignment horizontal="left" vertical="top"/>
    </xf>
    <xf numFmtId="0" fontId="78" fillId="0" borderId="80" xfId="0" applyNumberFormat="1" applyFont="1" applyBorder="1" applyAlignment="1">
      <alignment horizontal="center" vertical="top"/>
    </xf>
    <xf numFmtId="0" fontId="78" fillId="0" borderId="47" xfId="0" applyNumberFormat="1" applyFont="1" applyBorder="1" applyAlignment="1">
      <alignment horizontal="left" vertical="top"/>
    </xf>
    <xf numFmtId="0" fontId="78" fillId="0" borderId="47" xfId="0" applyNumberFormat="1" applyFont="1" applyBorder="1" applyAlignment="1">
      <alignment horizontal="right"/>
    </xf>
    <xf numFmtId="4" fontId="78" fillId="0" borderId="47" xfId="0" applyNumberFormat="1" applyFont="1" applyBorder="1" applyAlignment="1">
      <alignment horizontal="right"/>
    </xf>
    <xf numFmtId="0" fontId="78" fillId="0" borderId="12" xfId="0" applyNumberFormat="1" applyFont="1" applyBorder="1" applyAlignment="1">
      <alignment horizontal="right" vertical="top"/>
    </xf>
    <xf numFmtId="0" fontId="78" fillId="0" borderId="0" xfId="0" applyNumberFormat="1" applyFont="1" applyBorder="1" applyAlignment="1">
      <alignment horizontal="right" vertical="top"/>
    </xf>
    <xf numFmtId="0" fontId="37" fillId="30" borderId="78" xfId="0" applyNumberFormat="1" applyFont="1" applyFill="1" applyBorder="1" applyAlignment="1">
      <alignment horizontal="center" vertical="center"/>
    </xf>
    <xf numFmtId="0" fontId="37" fillId="30" borderId="40" xfId="0" applyNumberFormat="1" applyFont="1" applyFill="1" applyBorder="1" applyAlignment="1">
      <alignment horizontal="center" vertical="center"/>
    </xf>
    <xf numFmtId="166" fontId="37" fillId="30" borderId="79" xfId="0" applyNumberFormat="1" applyFont="1" applyFill="1" applyBorder="1" applyAlignment="1">
      <alignment horizontal="center" vertical="center"/>
    </xf>
    <xf numFmtId="0" fontId="8" fillId="0" borderId="12" xfId="0" applyFont="1" applyBorder="1"/>
    <xf numFmtId="0" fontId="8" fillId="0" borderId="0" xfId="0" applyFont="1" applyBorder="1" applyAlignment="1">
      <alignment horizontal="left"/>
    </xf>
    <xf numFmtId="0" fontId="31" fillId="0" borderId="0" xfId="0" applyFont="1" applyBorder="1"/>
    <xf numFmtId="0" fontId="8" fillId="0" borderId="45" xfId="0" applyFont="1" applyBorder="1"/>
    <xf numFmtId="0" fontId="37" fillId="30" borderId="86" xfId="0" applyNumberFormat="1" applyFont="1" applyFill="1" applyBorder="1" applyAlignment="1">
      <alignment horizontal="center" vertical="center"/>
    </xf>
    <xf numFmtId="0" fontId="37" fillId="30" borderId="87" xfId="0" applyNumberFormat="1" applyFont="1" applyFill="1" applyBorder="1" applyAlignment="1">
      <alignment horizontal="center" vertical="center"/>
    </xf>
    <xf numFmtId="166" fontId="37" fillId="30" borderId="88" xfId="0" applyNumberFormat="1" applyFont="1" applyFill="1" applyBorder="1" applyAlignment="1">
      <alignment horizontal="center" vertical="center"/>
    </xf>
    <xf numFmtId="0" fontId="73" fillId="0" borderId="0" xfId="49" quotePrefix="1" applyFont="1" applyAlignment="1" applyProtection="1">
      <alignment horizontal="center" vertical="top" wrapText="1"/>
      <protection locked="0"/>
    </xf>
    <xf numFmtId="0" fontId="34" fillId="0" borderId="0" xfId="0" applyFont="1" applyAlignment="1">
      <alignment horizontal="center"/>
    </xf>
    <xf numFmtId="4" fontId="34" fillId="0" borderId="0" xfId="0" applyNumberFormat="1" applyFont="1" applyAlignment="1">
      <alignment horizontal="right"/>
    </xf>
    <xf numFmtId="0" fontId="44" fillId="36" borderId="29" xfId="1" applyFont="1" applyFill="1" applyBorder="1" applyAlignment="1" applyProtection="1">
      <alignment horizontal="left" vertical="top"/>
    </xf>
    <xf numFmtId="4" fontId="44" fillId="24" borderId="37" xfId="49" applyNumberFormat="1" applyFont="1" applyFill="1" applyBorder="1" applyAlignment="1" applyProtection="1">
      <alignment wrapText="1"/>
      <protection locked="0"/>
    </xf>
    <xf numFmtId="4" fontId="3" fillId="24" borderId="37" xfId="49" applyNumberFormat="1" applyFont="1" applyFill="1" applyBorder="1" applyAlignment="1" applyProtection="1">
      <alignment horizontal="center" vertical="center" wrapText="1"/>
      <protection locked="0"/>
    </xf>
    <xf numFmtId="2" fontId="3" fillId="24" borderId="37" xfId="49" applyNumberFormat="1" applyFont="1" applyFill="1" applyBorder="1" applyAlignment="1" applyProtection="1">
      <alignment wrapText="1"/>
      <protection locked="0"/>
    </xf>
    <xf numFmtId="4" fontId="44" fillId="24" borderId="37" xfId="49" applyNumberFormat="1" applyFont="1" applyFill="1" applyBorder="1" applyAlignment="1" applyProtection="1">
      <alignment horizontal="right" vertical="center" wrapText="1"/>
      <protection locked="0"/>
    </xf>
    <xf numFmtId="0" fontId="47" fillId="24" borderId="0" xfId="107" applyFont="1" applyFill="1" applyAlignment="1" applyProtection="1">
      <alignment horizontal="right" vertical="top" wrapText="1"/>
      <protection locked="0"/>
    </xf>
    <xf numFmtId="0" fontId="46" fillId="24" borderId="0" xfId="107" applyFont="1" applyFill="1" applyAlignment="1" applyProtection="1">
      <alignment horizontal="left" vertical="top" wrapText="1"/>
      <protection locked="0"/>
    </xf>
    <xf numFmtId="0" fontId="46" fillId="24" borderId="0" xfId="107" applyFont="1" applyFill="1" applyAlignment="1" applyProtection="1">
      <alignment horizontal="center" vertical="center" wrapText="1"/>
      <protection locked="0"/>
    </xf>
    <xf numFmtId="4" fontId="46" fillId="24" borderId="0" xfId="107" applyNumberFormat="1" applyFont="1" applyFill="1" applyAlignment="1" applyProtection="1">
      <alignment horizontal="right" wrapText="1"/>
      <protection locked="0"/>
    </xf>
    <xf numFmtId="4" fontId="47" fillId="24" borderId="0" xfId="107" applyNumberFormat="1" applyFont="1" applyFill="1" applyAlignment="1" applyProtection="1">
      <alignment horizontal="right" vertical="center" wrapText="1"/>
      <protection locked="0"/>
    </xf>
    <xf numFmtId="0" fontId="0" fillId="24" borderId="0" xfId="0" applyFill="1"/>
    <xf numFmtId="0" fontId="0" fillId="24" borderId="0" xfId="0" applyFill="1" applyAlignment="1">
      <alignment horizontal="right"/>
    </xf>
    <xf numFmtId="4" fontId="44" fillId="24" borderId="93" xfId="49" applyNumberFormat="1" applyFont="1" applyFill="1" applyBorder="1" applyAlignment="1" applyProtection="1">
      <alignment horizontal="left" vertical="center" wrapText="1"/>
      <protection locked="0"/>
    </xf>
    <xf numFmtId="4" fontId="44" fillId="24" borderId="91" xfId="49" applyNumberFormat="1" applyFont="1" applyFill="1" applyBorder="1" applyAlignment="1" applyProtection="1">
      <alignment horizontal="left" vertical="center" wrapText="1"/>
      <protection locked="0"/>
    </xf>
    <xf numFmtId="4" fontId="44" fillId="24" borderId="92" xfId="49" applyNumberFormat="1" applyFont="1" applyFill="1" applyBorder="1" applyAlignment="1" applyProtection="1">
      <alignment horizontal="left" vertical="center" wrapText="1"/>
      <protection locked="0"/>
    </xf>
    <xf numFmtId="0" fontId="3" fillId="0" borderId="0" xfId="0" applyFont="1" applyAlignment="1">
      <alignment horizontal="center" wrapText="1"/>
    </xf>
    <xf numFmtId="4" fontId="0" fillId="0" borderId="31" xfId="0" applyNumberFormat="1" applyBorder="1"/>
  </cellXfs>
  <cellStyles count="112">
    <cellStyle name="20% - Accent1 2" xfId="53"/>
    <cellStyle name="20% - Accent2 2" xfId="54"/>
    <cellStyle name="20% - Accent3 2" xfId="55"/>
    <cellStyle name="20% - Accent4 2" xfId="56"/>
    <cellStyle name="20% - Accent5 2" xfId="57"/>
    <cellStyle name="20% - Accent6 2" xfId="58"/>
    <cellStyle name="20% - Isticanje1 2" xfId="3"/>
    <cellStyle name="20% - Isticanje2 2" xfId="4"/>
    <cellStyle name="20% - Isticanje3 2" xfId="5"/>
    <cellStyle name="20% - Isticanje4 2" xfId="6"/>
    <cellStyle name="20% - Isticanje5 2" xfId="7"/>
    <cellStyle name="20% - Isticanje6 2" xfId="8"/>
    <cellStyle name="40% - Accent1 2" xfId="59"/>
    <cellStyle name="40% - Accent2 2" xfId="60"/>
    <cellStyle name="40% - Accent3 2" xfId="61"/>
    <cellStyle name="40% - Accent4 2" xfId="62"/>
    <cellStyle name="40% - Accent5 2" xfId="63"/>
    <cellStyle name="40% - Accent6 2" xfId="64"/>
    <cellStyle name="40% - Isticanje1 2" xfId="9"/>
    <cellStyle name="40% - Isticanje2 2" xfId="10"/>
    <cellStyle name="40% - Isticanje3 2" xfId="11"/>
    <cellStyle name="40% - Isticanje4 2" xfId="12"/>
    <cellStyle name="40% - Isticanje5 2" xfId="13"/>
    <cellStyle name="40% - Isticanje6 2" xfId="14"/>
    <cellStyle name="60% - Accent1 2" xfId="65"/>
    <cellStyle name="60% - Accent2 2" xfId="66"/>
    <cellStyle name="60% - Accent3 2" xfId="67"/>
    <cellStyle name="60% - Accent4 2" xfId="68"/>
    <cellStyle name="60% - Accent5 2" xfId="69"/>
    <cellStyle name="60% - Accent6 2" xfId="70"/>
    <cellStyle name="60% - Isticanje1 2" xfId="15"/>
    <cellStyle name="60% - Isticanje2 2" xfId="16"/>
    <cellStyle name="60% - Isticanje3 2" xfId="17"/>
    <cellStyle name="60% - Isticanje4 2" xfId="18"/>
    <cellStyle name="60% - Isticanje5 2" xfId="19"/>
    <cellStyle name="60% - Isticanje6 2" xfId="20"/>
    <cellStyle name="Accent1 2" xfId="71"/>
    <cellStyle name="Accent2 2" xfId="72"/>
    <cellStyle name="Accent3 2" xfId="73"/>
    <cellStyle name="Accent4 2" xfId="74"/>
    <cellStyle name="Accent5 2" xfId="75"/>
    <cellStyle name="Accent6 2" xfId="76"/>
    <cellStyle name="Bad 2" xfId="77"/>
    <cellStyle name="Bilješka 2" xfId="39"/>
    <cellStyle name="Calculation 2" xfId="78"/>
    <cellStyle name="Check Cell 2" xfId="79"/>
    <cellStyle name="Comma 2 2" xfId="47"/>
    <cellStyle name="Comma 2 2 2" xfId="106"/>
    <cellStyle name="Dobro 2" xfId="31"/>
    <cellStyle name="Excel Built-in Normal" xfId="1"/>
    <cellStyle name="Excel Built-in Normal 2" xfId="102"/>
    <cellStyle name="Excel Built-in Normal 3" xfId="48"/>
    <cellStyle name="Explanatory Text 2" xfId="80"/>
    <cellStyle name="Good 2" xfId="81"/>
    <cellStyle name="Heading 1 2" xfId="82"/>
    <cellStyle name="Heading 2 2" xfId="83"/>
    <cellStyle name="Heading 3 2" xfId="84"/>
    <cellStyle name="Heading 4 2" xfId="85"/>
    <cellStyle name="Input 2" xfId="86"/>
    <cellStyle name="Isticanje1 2" xfId="21"/>
    <cellStyle name="Isticanje2 2" xfId="22"/>
    <cellStyle name="Isticanje3 2" xfId="23"/>
    <cellStyle name="Isticanje4 2" xfId="24"/>
    <cellStyle name="Isticanje5 2" xfId="25"/>
    <cellStyle name="Isticanje6 2" xfId="26"/>
    <cellStyle name="Izlaz 2" xfId="41"/>
    <cellStyle name="Izračun 2" xfId="28"/>
    <cellStyle name="Linked Cell 2" xfId="87"/>
    <cellStyle name="Loše 2" xfId="27"/>
    <cellStyle name="Naslov 1 2" xfId="32"/>
    <cellStyle name="Naslov 2 2" xfId="33"/>
    <cellStyle name="Naslov 3 2" xfId="34"/>
    <cellStyle name="Naslov 4 2" xfId="35"/>
    <cellStyle name="Naslov 5" xfId="42"/>
    <cellStyle name="Neutral 2" xfId="88"/>
    <cellStyle name="Neutralno 2" xfId="38"/>
    <cellStyle name="Normal 10 10" xfId="95"/>
    <cellStyle name="Normal 10 2" xfId="107"/>
    <cellStyle name="Normal 104 2" xfId="103"/>
    <cellStyle name="Normal 18 15 2 4" xfId="104"/>
    <cellStyle name="Normal 2" xfId="45"/>
    <cellStyle name="Normal 2 2" xfId="50"/>
    <cellStyle name="Normal 2 3" xfId="94"/>
    <cellStyle name="Normal 2 4" xfId="49"/>
    <cellStyle name="Normal 3" xfId="51"/>
    <cellStyle name="Normal 4" xfId="46"/>
    <cellStyle name="Normal 5" xfId="96"/>
    <cellStyle name="Normal 6" xfId="97"/>
    <cellStyle name="Normal 7" xfId="101"/>
    <cellStyle name="Normal 8" xfId="105"/>
    <cellStyle name="Normal_TROŠKOVNIK - KAM - ŽUTO" xfId="108"/>
    <cellStyle name="Normalno" xfId="0" builtinId="0"/>
    <cellStyle name="Normalno 12" xfId="110"/>
    <cellStyle name="Normalno 2" xfId="52"/>
    <cellStyle name="Normalno 3" xfId="2"/>
    <cellStyle name="Normalno 3 2 6" xfId="111"/>
    <cellStyle name="Note 2" xfId="89"/>
    <cellStyle name="Obično" xfId="40"/>
    <cellStyle name="Output 2" xfId="90"/>
    <cellStyle name="Povezana ćelija 2" xfId="37"/>
    <cellStyle name="PREDG" xfId="98"/>
    <cellStyle name="Provjera ćelije 2" xfId="29"/>
    <cellStyle name="REKAPITULACIJA" xfId="99"/>
    <cellStyle name="STAVKE" xfId="100"/>
    <cellStyle name="Style 1" xfId="109"/>
    <cellStyle name="Tekst objašnjenja 2" xfId="30"/>
    <cellStyle name="Tekst upozorenja 2" xfId="44"/>
    <cellStyle name="Title 2" xfId="91"/>
    <cellStyle name="Total 2" xfId="92"/>
    <cellStyle name="Ukupni zbroj 2" xfId="43"/>
    <cellStyle name="Unos 2" xfId="36"/>
    <cellStyle name="Warning Text 2"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2</xdr:row>
      <xdr:rowOff>39124</xdr:rowOff>
    </xdr:to>
    <xdr:pic>
      <xdr:nvPicPr>
        <xdr:cNvPr id="6" name="Slika 5">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42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1162050</xdr:colOff>
      <xdr:row>10</xdr:row>
      <xdr:rowOff>0</xdr:rowOff>
    </xdr:from>
    <xdr:ext cx="184731" cy="264560"/>
    <xdr:sp macro="" textlink="">
      <xdr:nvSpPr>
        <xdr:cNvPr id="3934"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35"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36"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37"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38"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39"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40"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3941"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399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0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1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2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3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09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0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1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2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3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19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0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1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2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3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3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3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306</xdr:row>
      <xdr:rowOff>0</xdr:rowOff>
    </xdr:from>
    <xdr:ext cx="184731" cy="264560"/>
    <xdr:sp macro="" textlink="">
      <xdr:nvSpPr>
        <xdr:cNvPr id="4238" name="TekstniOkvir 1"/>
        <xdr:cNvSpPr txBox="1"/>
      </xdr:nvSpPr>
      <xdr:spPr>
        <a:xfrm>
          <a:off x="1628775" y="74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306</xdr:row>
      <xdr:rowOff>0</xdr:rowOff>
    </xdr:from>
    <xdr:ext cx="184731" cy="264560"/>
    <xdr:sp macro="" textlink="">
      <xdr:nvSpPr>
        <xdr:cNvPr id="4239" name="TekstniOkvir 1"/>
        <xdr:cNvSpPr txBox="1"/>
      </xdr:nvSpPr>
      <xdr:spPr>
        <a:xfrm>
          <a:off x="1628775" y="7486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4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4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4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424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44"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45"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12</xdr:row>
      <xdr:rowOff>0</xdr:rowOff>
    </xdr:from>
    <xdr:ext cx="184731" cy="264560"/>
    <xdr:sp macro="" textlink="">
      <xdr:nvSpPr>
        <xdr:cNvPr id="4252" name="TekstniOkvir 1"/>
        <xdr:cNvSpPr txBox="1"/>
      </xdr:nvSpPr>
      <xdr:spPr>
        <a:xfrm>
          <a:off x="367665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12</xdr:row>
      <xdr:rowOff>0</xdr:rowOff>
    </xdr:from>
    <xdr:ext cx="184731" cy="264560"/>
    <xdr:sp macro="" textlink="">
      <xdr:nvSpPr>
        <xdr:cNvPr id="4253" name="TekstniOkvir 1"/>
        <xdr:cNvSpPr txBox="1"/>
      </xdr:nvSpPr>
      <xdr:spPr>
        <a:xfrm>
          <a:off x="367665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4"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5"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6"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7"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8"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xdr:row>
      <xdr:rowOff>0</xdr:rowOff>
    </xdr:from>
    <xdr:ext cx="184731" cy="264560"/>
    <xdr:sp macro="" textlink="">
      <xdr:nvSpPr>
        <xdr:cNvPr id="4259" name="TekstniOkvir 1"/>
        <xdr:cNvSpPr txBox="1"/>
      </xdr:nvSpPr>
      <xdr:spPr>
        <a:xfrm>
          <a:off x="3676650" y="24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2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12</xdr:row>
      <xdr:rowOff>0</xdr:rowOff>
    </xdr:from>
    <xdr:ext cx="184731" cy="264560"/>
    <xdr:sp macro="" textlink="">
      <xdr:nvSpPr>
        <xdr:cNvPr id="4276" name="TekstniOkvir 1"/>
        <xdr:cNvSpPr txBox="1"/>
      </xdr:nvSpPr>
      <xdr:spPr>
        <a:xfrm>
          <a:off x="367665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12</xdr:row>
      <xdr:rowOff>0</xdr:rowOff>
    </xdr:from>
    <xdr:ext cx="184731" cy="264560"/>
    <xdr:sp macro="" textlink="">
      <xdr:nvSpPr>
        <xdr:cNvPr id="4277" name="TekstniOkvir 1"/>
        <xdr:cNvSpPr txBox="1"/>
      </xdr:nvSpPr>
      <xdr:spPr>
        <a:xfrm>
          <a:off x="367665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78"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79"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0"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1"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2"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3"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4"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85"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53</xdr:row>
      <xdr:rowOff>0</xdr:rowOff>
    </xdr:from>
    <xdr:ext cx="184731" cy="264560"/>
    <xdr:sp macro="" textlink="">
      <xdr:nvSpPr>
        <xdr:cNvPr id="4286" name="TekstniOkvir 1"/>
        <xdr:cNvSpPr txBox="1"/>
      </xdr:nvSpPr>
      <xdr:spPr>
        <a:xfrm>
          <a:off x="3676650"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53</xdr:row>
      <xdr:rowOff>0</xdr:rowOff>
    </xdr:from>
    <xdr:ext cx="184731" cy="264560"/>
    <xdr:sp macro="" textlink="">
      <xdr:nvSpPr>
        <xdr:cNvPr id="4287" name="TekstniOkvir 1"/>
        <xdr:cNvSpPr txBox="1"/>
      </xdr:nvSpPr>
      <xdr:spPr>
        <a:xfrm>
          <a:off x="3676650"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88"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89"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90"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91"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92"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52</xdr:row>
      <xdr:rowOff>0</xdr:rowOff>
    </xdr:from>
    <xdr:ext cx="184731" cy="264560"/>
    <xdr:sp macro="" textlink="">
      <xdr:nvSpPr>
        <xdr:cNvPr id="4293" name="TekstniOkvir 1"/>
        <xdr:cNvSpPr txBox="1"/>
      </xdr:nvSpPr>
      <xdr:spPr>
        <a:xfrm>
          <a:off x="3676650"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4"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5"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6"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7"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8"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299"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0"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1"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2"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3"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4"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5"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6"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7"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8"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51</xdr:row>
      <xdr:rowOff>0</xdr:rowOff>
    </xdr:from>
    <xdr:ext cx="184731" cy="264560"/>
    <xdr:sp macro="" textlink="">
      <xdr:nvSpPr>
        <xdr:cNvPr id="4309" name="TekstniOkvir 1"/>
        <xdr:cNvSpPr txBox="1"/>
      </xdr:nvSpPr>
      <xdr:spPr>
        <a:xfrm>
          <a:off x="3676650"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53</xdr:row>
      <xdr:rowOff>0</xdr:rowOff>
    </xdr:from>
    <xdr:ext cx="184731" cy="264560"/>
    <xdr:sp macro="" textlink="">
      <xdr:nvSpPr>
        <xdr:cNvPr id="4310" name="TekstniOkvir 1"/>
        <xdr:cNvSpPr txBox="1"/>
      </xdr:nvSpPr>
      <xdr:spPr>
        <a:xfrm>
          <a:off x="3676650"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53</xdr:row>
      <xdr:rowOff>0</xdr:rowOff>
    </xdr:from>
    <xdr:ext cx="184731" cy="264560"/>
    <xdr:sp macro="" textlink="">
      <xdr:nvSpPr>
        <xdr:cNvPr id="4311" name="TekstniOkvir 1"/>
        <xdr:cNvSpPr txBox="1"/>
      </xdr:nvSpPr>
      <xdr:spPr>
        <a:xfrm>
          <a:off x="3676650"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12"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13"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4"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5"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6"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7"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8"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19"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83</xdr:row>
      <xdr:rowOff>0</xdr:rowOff>
    </xdr:from>
    <xdr:ext cx="184731" cy="264560"/>
    <xdr:sp macro="" textlink="">
      <xdr:nvSpPr>
        <xdr:cNvPr id="4320" name="TekstniOkvir 1"/>
        <xdr:cNvSpPr txBox="1"/>
      </xdr:nvSpPr>
      <xdr:spPr>
        <a:xfrm>
          <a:off x="3676650"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83</xdr:row>
      <xdr:rowOff>0</xdr:rowOff>
    </xdr:from>
    <xdr:ext cx="184731" cy="264560"/>
    <xdr:sp macro="" textlink="">
      <xdr:nvSpPr>
        <xdr:cNvPr id="4321" name="TekstniOkvir 1"/>
        <xdr:cNvSpPr txBox="1"/>
      </xdr:nvSpPr>
      <xdr:spPr>
        <a:xfrm>
          <a:off x="3676650"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2"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3"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4"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5"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6"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82</xdr:row>
      <xdr:rowOff>0</xdr:rowOff>
    </xdr:from>
    <xdr:ext cx="184731" cy="264560"/>
    <xdr:sp macro="" textlink="">
      <xdr:nvSpPr>
        <xdr:cNvPr id="4327" name="TekstniOkvir 1"/>
        <xdr:cNvSpPr txBox="1"/>
      </xdr:nvSpPr>
      <xdr:spPr>
        <a:xfrm>
          <a:off x="3676650"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28"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29"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0"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1"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2"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3"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4"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5"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6"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7"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8"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39"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40"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41"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42"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81</xdr:row>
      <xdr:rowOff>0</xdr:rowOff>
    </xdr:from>
    <xdr:ext cx="184731" cy="264560"/>
    <xdr:sp macro="" textlink="">
      <xdr:nvSpPr>
        <xdr:cNvPr id="4343" name="TekstniOkvir 1"/>
        <xdr:cNvSpPr txBox="1"/>
      </xdr:nvSpPr>
      <xdr:spPr>
        <a:xfrm>
          <a:off x="3676650"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83</xdr:row>
      <xdr:rowOff>0</xdr:rowOff>
    </xdr:from>
    <xdr:ext cx="184731" cy="264560"/>
    <xdr:sp macro="" textlink="">
      <xdr:nvSpPr>
        <xdr:cNvPr id="4344" name="TekstniOkvir 1"/>
        <xdr:cNvSpPr txBox="1"/>
      </xdr:nvSpPr>
      <xdr:spPr>
        <a:xfrm>
          <a:off x="3676650"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83</xdr:row>
      <xdr:rowOff>0</xdr:rowOff>
    </xdr:from>
    <xdr:ext cx="184731" cy="264560"/>
    <xdr:sp macro="" textlink="">
      <xdr:nvSpPr>
        <xdr:cNvPr id="4345" name="TekstniOkvir 1"/>
        <xdr:cNvSpPr txBox="1"/>
      </xdr:nvSpPr>
      <xdr:spPr>
        <a:xfrm>
          <a:off x="3676650"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46"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47"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48"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49"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50"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51"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52"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53"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99</xdr:row>
      <xdr:rowOff>0</xdr:rowOff>
    </xdr:from>
    <xdr:ext cx="184731" cy="264560"/>
    <xdr:sp macro="" textlink="">
      <xdr:nvSpPr>
        <xdr:cNvPr id="4354" name="TekstniOkvir 1"/>
        <xdr:cNvSpPr txBox="1"/>
      </xdr:nvSpPr>
      <xdr:spPr>
        <a:xfrm>
          <a:off x="3676650"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99</xdr:row>
      <xdr:rowOff>0</xdr:rowOff>
    </xdr:from>
    <xdr:ext cx="184731" cy="264560"/>
    <xdr:sp macro="" textlink="">
      <xdr:nvSpPr>
        <xdr:cNvPr id="4355" name="TekstniOkvir 1"/>
        <xdr:cNvSpPr txBox="1"/>
      </xdr:nvSpPr>
      <xdr:spPr>
        <a:xfrm>
          <a:off x="3676650"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56"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57"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58"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59"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60"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98</xdr:row>
      <xdr:rowOff>0</xdr:rowOff>
    </xdr:from>
    <xdr:ext cx="184731" cy="264560"/>
    <xdr:sp macro="" textlink="">
      <xdr:nvSpPr>
        <xdr:cNvPr id="4361" name="TekstniOkvir 1"/>
        <xdr:cNvSpPr txBox="1"/>
      </xdr:nvSpPr>
      <xdr:spPr>
        <a:xfrm>
          <a:off x="3676650"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2"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3"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4"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5"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6"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7"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8"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69"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0"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1"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2"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3"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4"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5"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6"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97</xdr:row>
      <xdr:rowOff>0</xdr:rowOff>
    </xdr:from>
    <xdr:ext cx="184731" cy="264560"/>
    <xdr:sp macro="" textlink="">
      <xdr:nvSpPr>
        <xdr:cNvPr id="4377" name="TekstniOkvir 1"/>
        <xdr:cNvSpPr txBox="1"/>
      </xdr:nvSpPr>
      <xdr:spPr>
        <a:xfrm>
          <a:off x="3676650"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99</xdr:row>
      <xdr:rowOff>0</xdr:rowOff>
    </xdr:from>
    <xdr:ext cx="184731" cy="264560"/>
    <xdr:sp macro="" textlink="">
      <xdr:nvSpPr>
        <xdr:cNvPr id="4378" name="TekstniOkvir 1"/>
        <xdr:cNvSpPr txBox="1"/>
      </xdr:nvSpPr>
      <xdr:spPr>
        <a:xfrm>
          <a:off x="3676650"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99</xdr:row>
      <xdr:rowOff>0</xdr:rowOff>
    </xdr:from>
    <xdr:ext cx="184731" cy="264560"/>
    <xdr:sp macro="" textlink="">
      <xdr:nvSpPr>
        <xdr:cNvPr id="4379" name="TekstniOkvir 1"/>
        <xdr:cNvSpPr txBox="1"/>
      </xdr:nvSpPr>
      <xdr:spPr>
        <a:xfrm>
          <a:off x="3676650"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80"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81"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2"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3"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4"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5"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6"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87"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112</xdr:row>
      <xdr:rowOff>0</xdr:rowOff>
    </xdr:from>
    <xdr:ext cx="184731" cy="264560"/>
    <xdr:sp macro="" textlink="">
      <xdr:nvSpPr>
        <xdr:cNvPr id="4388" name="TekstniOkvir 1"/>
        <xdr:cNvSpPr txBox="1"/>
      </xdr:nvSpPr>
      <xdr:spPr>
        <a:xfrm>
          <a:off x="36766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112</xdr:row>
      <xdr:rowOff>0</xdr:rowOff>
    </xdr:from>
    <xdr:ext cx="184731" cy="264560"/>
    <xdr:sp macro="" textlink="">
      <xdr:nvSpPr>
        <xdr:cNvPr id="4389" name="TekstniOkvir 1"/>
        <xdr:cNvSpPr txBox="1"/>
      </xdr:nvSpPr>
      <xdr:spPr>
        <a:xfrm>
          <a:off x="36766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0"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1"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2"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3"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4"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111</xdr:row>
      <xdr:rowOff>0</xdr:rowOff>
    </xdr:from>
    <xdr:ext cx="184731" cy="264560"/>
    <xdr:sp macro="" textlink="">
      <xdr:nvSpPr>
        <xdr:cNvPr id="4395" name="TekstniOkvir 1"/>
        <xdr:cNvSpPr txBox="1"/>
      </xdr:nvSpPr>
      <xdr:spPr>
        <a:xfrm>
          <a:off x="3676650"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96"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97"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98"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399"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0"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1"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2"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3"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4"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5"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6"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7"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8"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09"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10"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110</xdr:row>
      <xdr:rowOff>0</xdr:rowOff>
    </xdr:from>
    <xdr:ext cx="184731" cy="264560"/>
    <xdr:sp macro="" textlink="">
      <xdr:nvSpPr>
        <xdr:cNvPr id="4411" name="TekstniOkvir 1"/>
        <xdr:cNvSpPr txBox="1"/>
      </xdr:nvSpPr>
      <xdr:spPr>
        <a:xfrm>
          <a:off x="3676650"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112</xdr:row>
      <xdr:rowOff>0</xdr:rowOff>
    </xdr:from>
    <xdr:ext cx="184731" cy="264560"/>
    <xdr:sp macro="" textlink="">
      <xdr:nvSpPr>
        <xdr:cNvPr id="4412" name="TekstniOkvir 1"/>
        <xdr:cNvSpPr txBox="1"/>
      </xdr:nvSpPr>
      <xdr:spPr>
        <a:xfrm>
          <a:off x="36766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112</xdr:row>
      <xdr:rowOff>0</xdr:rowOff>
    </xdr:from>
    <xdr:ext cx="184731" cy="264560"/>
    <xdr:sp macro="" textlink="">
      <xdr:nvSpPr>
        <xdr:cNvPr id="4413" name="TekstniOkvir 1"/>
        <xdr:cNvSpPr txBox="1"/>
      </xdr:nvSpPr>
      <xdr:spPr>
        <a:xfrm>
          <a:off x="3676650"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14"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15"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16"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17"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18"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19"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20"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21"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142</xdr:row>
      <xdr:rowOff>0</xdr:rowOff>
    </xdr:from>
    <xdr:ext cx="184731" cy="264560"/>
    <xdr:sp macro="" textlink="">
      <xdr:nvSpPr>
        <xdr:cNvPr id="4422" name="TekstniOkvir 1"/>
        <xdr:cNvSpPr txBox="1"/>
      </xdr:nvSpPr>
      <xdr:spPr>
        <a:xfrm>
          <a:off x="3676650"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142</xdr:row>
      <xdr:rowOff>0</xdr:rowOff>
    </xdr:from>
    <xdr:ext cx="184731" cy="264560"/>
    <xdr:sp macro="" textlink="">
      <xdr:nvSpPr>
        <xdr:cNvPr id="4423" name="TekstniOkvir 1"/>
        <xdr:cNvSpPr txBox="1"/>
      </xdr:nvSpPr>
      <xdr:spPr>
        <a:xfrm>
          <a:off x="3676650"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4"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5"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6"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7"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8"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141</xdr:row>
      <xdr:rowOff>0</xdr:rowOff>
    </xdr:from>
    <xdr:ext cx="184731" cy="264560"/>
    <xdr:sp macro="" textlink="">
      <xdr:nvSpPr>
        <xdr:cNvPr id="4429" name="TekstniOkvir 1"/>
        <xdr:cNvSpPr txBox="1"/>
      </xdr:nvSpPr>
      <xdr:spPr>
        <a:xfrm>
          <a:off x="3676650"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0"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1"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2"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3"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4"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5"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6"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7"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8"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39"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0"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1"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2"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3"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4"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140</xdr:row>
      <xdr:rowOff>0</xdr:rowOff>
    </xdr:from>
    <xdr:ext cx="184731" cy="264560"/>
    <xdr:sp macro="" textlink="">
      <xdr:nvSpPr>
        <xdr:cNvPr id="4445" name="TekstniOkvir 1"/>
        <xdr:cNvSpPr txBox="1"/>
      </xdr:nvSpPr>
      <xdr:spPr>
        <a:xfrm>
          <a:off x="3676650"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142</xdr:row>
      <xdr:rowOff>0</xdr:rowOff>
    </xdr:from>
    <xdr:ext cx="184731" cy="264560"/>
    <xdr:sp macro="" textlink="">
      <xdr:nvSpPr>
        <xdr:cNvPr id="4446" name="TekstniOkvir 1"/>
        <xdr:cNvSpPr txBox="1"/>
      </xdr:nvSpPr>
      <xdr:spPr>
        <a:xfrm>
          <a:off x="3676650"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142</xdr:row>
      <xdr:rowOff>0</xdr:rowOff>
    </xdr:from>
    <xdr:ext cx="184731" cy="264560"/>
    <xdr:sp macro="" textlink="">
      <xdr:nvSpPr>
        <xdr:cNvPr id="4447" name="TekstniOkvir 1"/>
        <xdr:cNvSpPr txBox="1"/>
      </xdr:nvSpPr>
      <xdr:spPr>
        <a:xfrm>
          <a:off x="3676650"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48"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49"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0"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1"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2"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3"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4"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55"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197</xdr:row>
      <xdr:rowOff>0</xdr:rowOff>
    </xdr:from>
    <xdr:ext cx="184731" cy="264560"/>
    <xdr:sp macro="" textlink="">
      <xdr:nvSpPr>
        <xdr:cNvPr id="4456" name="TekstniOkvir 1"/>
        <xdr:cNvSpPr txBox="1"/>
      </xdr:nvSpPr>
      <xdr:spPr>
        <a:xfrm>
          <a:off x="3676650"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197</xdr:row>
      <xdr:rowOff>0</xdr:rowOff>
    </xdr:from>
    <xdr:ext cx="184731" cy="264560"/>
    <xdr:sp macro="" textlink="">
      <xdr:nvSpPr>
        <xdr:cNvPr id="4457" name="TekstniOkvir 1"/>
        <xdr:cNvSpPr txBox="1"/>
      </xdr:nvSpPr>
      <xdr:spPr>
        <a:xfrm>
          <a:off x="3676650"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58"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59"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60"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61"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62"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196</xdr:row>
      <xdr:rowOff>0</xdr:rowOff>
    </xdr:from>
    <xdr:ext cx="184731" cy="264560"/>
    <xdr:sp macro="" textlink="">
      <xdr:nvSpPr>
        <xdr:cNvPr id="4463" name="TekstniOkvir 1"/>
        <xdr:cNvSpPr txBox="1"/>
      </xdr:nvSpPr>
      <xdr:spPr>
        <a:xfrm>
          <a:off x="3676650"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4"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5"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6"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7"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8"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69"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0"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1"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2"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3"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4"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5"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6"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7"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8"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195</xdr:row>
      <xdr:rowOff>0</xdr:rowOff>
    </xdr:from>
    <xdr:ext cx="184731" cy="264560"/>
    <xdr:sp macro="" textlink="">
      <xdr:nvSpPr>
        <xdr:cNvPr id="4479" name="TekstniOkvir 1"/>
        <xdr:cNvSpPr txBox="1"/>
      </xdr:nvSpPr>
      <xdr:spPr>
        <a:xfrm>
          <a:off x="3676650"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197</xdr:row>
      <xdr:rowOff>0</xdr:rowOff>
    </xdr:from>
    <xdr:ext cx="184731" cy="264560"/>
    <xdr:sp macro="" textlink="">
      <xdr:nvSpPr>
        <xdr:cNvPr id="4480" name="TekstniOkvir 1"/>
        <xdr:cNvSpPr txBox="1"/>
      </xdr:nvSpPr>
      <xdr:spPr>
        <a:xfrm>
          <a:off x="3676650"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197</xdr:row>
      <xdr:rowOff>0</xdr:rowOff>
    </xdr:from>
    <xdr:ext cx="184731" cy="264560"/>
    <xdr:sp macro="" textlink="">
      <xdr:nvSpPr>
        <xdr:cNvPr id="4481" name="TekstniOkvir 1"/>
        <xdr:cNvSpPr txBox="1"/>
      </xdr:nvSpPr>
      <xdr:spPr>
        <a:xfrm>
          <a:off x="3676650"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82"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83"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4"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5"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6"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7"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8"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89"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204</xdr:row>
      <xdr:rowOff>0</xdr:rowOff>
    </xdr:from>
    <xdr:ext cx="184731" cy="264560"/>
    <xdr:sp macro="" textlink="">
      <xdr:nvSpPr>
        <xdr:cNvPr id="4490" name="TekstniOkvir 1"/>
        <xdr:cNvSpPr txBox="1"/>
      </xdr:nvSpPr>
      <xdr:spPr>
        <a:xfrm>
          <a:off x="3676650"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204</xdr:row>
      <xdr:rowOff>0</xdr:rowOff>
    </xdr:from>
    <xdr:ext cx="184731" cy="264560"/>
    <xdr:sp macro="" textlink="">
      <xdr:nvSpPr>
        <xdr:cNvPr id="4491" name="TekstniOkvir 1"/>
        <xdr:cNvSpPr txBox="1"/>
      </xdr:nvSpPr>
      <xdr:spPr>
        <a:xfrm>
          <a:off x="3676650"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2"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3"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4"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5"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6"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203</xdr:row>
      <xdr:rowOff>0</xdr:rowOff>
    </xdr:from>
    <xdr:ext cx="184731" cy="264560"/>
    <xdr:sp macro="" textlink="">
      <xdr:nvSpPr>
        <xdr:cNvPr id="4497" name="TekstniOkvir 1"/>
        <xdr:cNvSpPr txBox="1"/>
      </xdr:nvSpPr>
      <xdr:spPr>
        <a:xfrm>
          <a:off x="3676650"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98"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499"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0"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1"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2"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3"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4"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5"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6"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7"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8"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09"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10"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11"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12"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202</xdr:row>
      <xdr:rowOff>0</xdr:rowOff>
    </xdr:from>
    <xdr:ext cx="184731" cy="264560"/>
    <xdr:sp macro="" textlink="">
      <xdr:nvSpPr>
        <xdr:cNvPr id="4513" name="TekstniOkvir 1"/>
        <xdr:cNvSpPr txBox="1"/>
      </xdr:nvSpPr>
      <xdr:spPr>
        <a:xfrm>
          <a:off x="3676650" y="4941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204</xdr:row>
      <xdr:rowOff>0</xdr:rowOff>
    </xdr:from>
    <xdr:ext cx="184731" cy="264560"/>
    <xdr:sp macro="" textlink="">
      <xdr:nvSpPr>
        <xdr:cNvPr id="4514" name="TekstniOkvir 1"/>
        <xdr:cNvSpPr txBox="1"/>
      </xdr:nvSpPr>
      <xdr:spPr>
        <a:xfrm>
          <a:off x="3676650"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204</xdr:row>
      <xdr:rowOff>0</xdr:rowOff>
    </xdr:from>
    <xdr:ext cx="184731" cy="264560"/>
    <xdr:sp macro="" textlink="">
      <xdr:nvSpPr>
        <xdr:cNvPr id="4515" name="TekstniOkvir 1"/>
        <xdr:cNvSpPr txBox="1"/>
      </xdr:nvSpPr>
      <xdr:spPr>
        <a:xfrm>
          <a:off x="3676650"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16"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17"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18"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19"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20"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21"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22"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23"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213</xdr:row>
      <xdr:rowOff>0</xdr:rowOff>
    </xdr:from>
    <xdr:ext cx="184731" cy="264560"/>
    <xdr:sp macro="" textlink="">
      <xdr:nvSpPr>
        <xdr:cNvPr id="4524" name="TekstniOkvir 1"/>
        <xdr:cNvSpPr txBox="1"/>
      </xdr:nvSpPr>
      <xdr:spPr>
        <a:xfrm>
          <a:off x="3676650"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213</xdr:row>
      <xdr:rowOff>0</xdr:rowOff>
    </xdr:from>
    <xdr:ext cx="184731" cy="264560"/>
    <xdr:sp macro="" textlink="">
      <xdr:nvSpPr>
        <xdr:cNvPr id="4525" name="TekstniOkvir 1"/>
        <xdr:cNvSpPr txBox="1"/>
      </xdr:nvSpPr>
      <xdr:spPr>
        <a:xfrm>
          <a:off x="3676650"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26"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27"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28"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29"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30"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212</xdr:row>
      <xdr:rowOff>0</xdr:rowOff>
    </xdr:from>
    <xdr:ext cx="184731" cy="264560"/>
    <xdr:sp macro="" textlink="">
      <xdr:nvSpPr>
        <xdr:cNvPr id="4531" name="TekstniOkvir 1"/>
        <xdr:cNvSpPr txBox="1"/>
      </xdr:nvSpPr>
      <xdr:spPr>
        <a:xfrm>
          <a:off x="3676650"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2"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3"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4"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5"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6"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7"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8"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39"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0"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1"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2"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3"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4"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5"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6"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211</xdr:row>
      <xdr:rowOff>0</xdr:rowOff>
    </xdr:from>
    <xdr:ext cx="184731" cy="264560"/>
    <xdr:sp macro="" textlink="">
      <xdr:nvSpPr>
        <xdr:cNvPr id="4547" name="TekstniOkvir 1"/>
        <xdr:cNvSpPr txBox="1"/>
      </xdr:nvSpPr>
      <xdr:spPr>
        <a:xfrm>
          <a:off x="3676650" y="51558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213</xdr:row>
      <xdr:rowOff>0</xdr:rowOff>
    </xdr:from>
    <xdr:ext cx="184731" cy="264560"/>
    <xdr:sp macro="" textlink="">
      <xdr:nvSpPr>
        <xdr:cNvPr id="4548" name="TekstniOkvir 1"/>
        <xdr:cNvSpPr txBox="1"/>
      </xdr:nvSpPr>
      <xdr:spPr>
        <a:xfrm>
          <a:off x="3676650"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213</xdr:row>
      <xdr:rowOff>0</xdr:rowOff>
    </xdr:from>
    <xdr:ext cx="184731" cy="264560"/>
    <xdr:sp macro="" textlink="">
      <xdr:nvSpPr>
        <xdr:cNvPr id="4549" name="TekstniOkvir 1"/>
        <xdr:cNvSpPr txBox="1"/>
      </xdr:nvSpPr>
      <xdr:spPr>
        <a:xfrm>
          <a:off x="3676650"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59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0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1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2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3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69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0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1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4724"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10</xdr:row>
      <xdr:rowOff>0</xdr:rowOff>
    </xdr:from>
    <xdr:ext cx="184731" cy="264560"/>
    <xdr:sp macro="" textlink="">
      <xdr:nvSpPr>
        <xdr:cNvPr id="4725" name="TekstniOkvir 1"/>
        <xdr:cNvSpPr txBox="1"/>
      </xdr:nvSpPr>
      <xdr:spPr>
        <a:xfrm>
          <a:off x="1628775"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2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3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5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6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7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4"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5"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8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9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9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9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479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794"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795"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796"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797"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798"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799"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0"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1"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2"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3"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4"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05"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255</xdr:row>
      <xdr:rowOff>0</xdr:rowOff>
    </xdr:from>
    <xdr:ext cx="184731" cy="264560"/>
    <xdr:sp macro="" textlink="">
      <xdr:nvSpPr>
        <xdr:cNvPr id="4806" name="TekstniOkvir 1"/>
        <xdr:cNvSpPr txBox="1"/>
      </xdr:nvSpPr>
      <xdr:spPr>
        <a:xfrm>
          <a:off x="3676650"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255</xdr:row>
      <xdr:rowOff>0</xdr:rowOff>
    </xdr:from>
    <xdr:ext cx="184731" cy="264560"/>
    <xdr:sp macro="" textlink="">
      <xdr:nvSpPr>
        <xdr:cNvPr id="4807" name="TekstniOkvir 1"/>
        <xdr:cNvSpPr txBox="1"/>
      </xdr:nvSpPr>
      <xdr:spPr>
        <a:xfrm>
          <a:off x="3676650"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08"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09"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10"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11"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12"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254</xdr:row>
      <xdr:rowOff>0</xdr:rowOff>
    </xdr:from>
    <xdr:ext cx="184731" cy="264560"/>
    <xdr:sp macro="" textlink="">
      <xdr:nvSpPr>
        <xdr:cNvPr id="4813" name="TekstniOkvir 1"/>
        <xdr:cNvSpPr txBox="1"/>
      </xdr:nvSpPr>
      <xdr:spPr>
        <a:xfrm>
          <a:off x="3676650" y="6277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4"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5"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6"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7"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8"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19"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0"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1"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2"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3"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4"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5"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6"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7"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8"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253</xdr:row>
      <xdr:rowOff>0</xdr:rowOff>
    </xdr:from>
    <xdr:ext cx="184731" cy="264560"/>
    <xdr:sp macro="" textlink="">
      <xdr:nvSpPr>
        <xdr:cNvPr id="4829" name="TekstniOkvir 1"/>
        <xdr:cNvSpPr txBox="1"/>
      </xdr:nvSpPr>
      <xdr:spPr>
        <a:xfrm>
          <a:off x="3676650"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255</xdr:row>
      <xdr:rowOff>0</xdr:rowOff>
    </xdr:from>
    <xdr:ext cx="184731" cy="264560"/>
    <xdr:sp macro="" textlink="">
      <xdr:nvSpPr>
        <xdr:cNvPr id="4830" name="TekstniOkvir 1"/>
        <xdr:cNvSpPr txBox="1"/>
      </xdr:nvSpPr>
      <xdr:spPr>
        <a:xfrm>
          <a:off x="3676650"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255</xdr:row>
      <xdr:rowOff>0</xdr:rowOff>
    </xdr:from>
    <xdr:ext cx="184731" cy="264560"/>
    <xdr:sp macro="" textlink="">
      <xdr:nvSpPr>
        <xdr:cNvPr id="4831" name="TekstniOkvir 1"/>
        <xdr:cNvSpPr txBox="1"/>
      </xdr:nvSpPr>
      <xdr:spPr>
        <a:xfrm>
          <a:off x="3676650"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277</xdr:row>
      <xdr:rowOff>0</xdr:rowOff>
    </xdr:from>
    <xdr:ext cx="184731" cy="264560"/>
    <xdr:sp macro="" textlink="">
      <xdr:nvSpPr>
        <xdr:cNvPr id="4832" name="TekstniOkvir 1"/>
        <xdr:cNvSpPr txBox="1"/>
      </xdr:nvSpPr>
      <xdr:spPr>
        <a:xfrm>
          <a:off x="3676650" y="6811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277</xdr:row>
      <xdr:rowOff>0</xdr:rowOff>
    </xdr:from>
    <xdr:ext cx="184731" cy="264560"/>
    <xdr:sp macro="" textlink="">
      <xdr:nvSpPr>
        <xdr:cNvPr id="4833" name="TekstniOkvir 1"/>
        <xdr:cNvSpPr txBox="1"/>
      </xdr:nvSpPr>
      <xdr:spPr>
        <a:xfrm>
          <a:off x="3676650" y="6811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277</xdr:row>
      <xdr:rowOff>0</xdr:rowOff>
    </xdr:from>
    <xdr:ext cx="184731" cy="264560"/>
    <xdr:sp macro="" textlink="">
      <xdr:nvSpPr>
        <xdr:cNvPr id="4834" name="TekstniOkvir 1"/>
        <xdr:cNvSpPr txBox="1"/>
      </xdr:nvSpPr>
      <xdr:spPr>
        <a:xfrm>
          <a:off x="3676650" y="6811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277</xdr:row>
      <xdr:rowOff>0</xdr:rowOff>
    </xdr:from>
    <xdr:ext cx="184731" cy="264560"/>
    <xdr:sp macro="" textlink="">
      <xdr:nvSpPr>
        <xdr:cNvPr id="4835" name="TekstniOkvir 1"/>
        <xdr:cNvSpPr txBox="1"/>
      </xdr:nvSpPr>
      <xdr:spPr>
        <a:xfrm>
          <a:off x="3676650" y="6811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36"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37"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38"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39"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40"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41"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42"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43"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280</xdr:row>
      <xdr:rowOff>0</xdr:rowOff>
    </xdr:from>
    <xdr:ext cx="184731" cy="264560"/>
    <xdr:sp macro="" textlink="">
      <xdr:nvSpPr>
        <xdr:cNvPr id="4844" name="TekstniOkvir 1"/>
        <xdr:cNvSpPr txBox="1"/>
      </xdr:nvSpPr>
      <xdr:spPr>
        <a:xfrm>
          <a:off x="3676650"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280</xdr:row>
      <xdr:rowOff>0</xdr:rowOff>
    </xdr:from>
    <xdr:ext cx="184731" cy="264560"/>
    <xdr:sp macro="" textlink="">
      <xdr:nvSpPr>
        <xdr:cNvPr id="4845" name="TekstniOkvir 1"/>
        <xdr:cNvSpPr txBox="1"/>
      </xdr:nvSpPr>
      <xdr:spPr>
        <a:xfrm>
          <a:off x="3676650"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46"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47"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48"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49"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50"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279</xdr:row>
      <xdr:rowOff>0</xdr:rowOff>
    </xdr:from>
    <xdr:ext cx="184731" cy="264560"/>
    <xdr:sp macro="" textlink="">
      <xdr:nvSpPr>
        <xdr:cNvPr id="4851" name="TekstniOkvir 1"/>
        <xdr:cNvSpPr txBox="1"/>
      </xdr:nvSpPr>
      <xdr:spPr>
        <a:xfrm>
          <a:off x="3676650" y="6839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2"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3"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4"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5"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6"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7"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8"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59"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0"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1"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2"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3"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4"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5"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6"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4867"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280</xdr:row>
      <xdr:rowOff>0</xdr:rowOff>
    </xdr:from>
    <xdr:ext cx="184731" cy="264560"/>
    <xdr:sp macro="" textlink="">
      <xdr:nvSpPr>
        <xdr:cNvPr id="4868" name="TekstniOkvir 1"/>
        <xdr:cNvSpPr txBox="1"/>
      </xdr:nvSpPr>
      <xdr:spPr>
        <a:xfrm>
          <a:off x="3676650"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280</xdr:row>
      <xdr:rowOff>0</xdr:rowOff>
    </xdr:from>
    <xdr:ext cx="184731" cy="264560"/>
    <xdr:sp macro="" textlink="">
      <xdr:nvSpPr>
        <xdr:cNvPr id="4869" name="TekstniOkvir 1"/>
        <xdr:cNvSpPr txBox="1"/>
      </xdr:nvSpPr>
      <xdr:spPr>
        <a:xfrm>
          <a:off x="3676650"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297</xdr:row>
      <xdr:rowOff>0</xdr:rowOff>
    </xdr:from>
    <xdr:ext cx="184731" cy="264560"/>
    <xdr:sp macro="" textlink="">
      <xdr:nvSpPr>
        <xdr:cNvPr id="4870" name="TekstniOkvir 1"/>
        <xdr:cNvSpPr txBox="1"/>
      </xdr:nvSpPr>
      <xdr:spPr>
        <a:xfrm>
          <a:off x="3676650" y="7268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297</xdr:row>
      <xdr:rowOff>0</xdr:rowOff>
    </xdr:from>
    <xdr:ext cx="184731" cy="264560"/>
    <xdr:sp macro="" textlink="">
      <xdr:nvSpPr>
        <xdr:cNvPr id="4871" name="TekstniOkvir 1"/>
        <xdr:cNvSpPr txBox="1"/>
      </xdr:nvSpPr>
      <xdr:spPr>
        <a:xfrm>
          <a:off x="3676650" y="7268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297</xdr:row>
      <xdr:rowOff>0</xdr:rowOff>
    </xdr:from>
    <xdr:ext cx="184731" cy="264560"/>
    <xdr:sp macro="" textlink="">
      <xdr:nvSpPr>
        <xdr:cNvPr id="4872" name="TekstniOkvir 1"/>
        <xdr:cNvSpPr txBox="1"/>
      </xdr:nvSpPr>
      <xdr:spPr>
        <a:xfrm>
          <a:off x="3676650" y="7268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297</xdr:row>
      <xdr:rowOff>0</xdr:rowOff>
    </xdr:from>
    <xdr:ext cx="184731" cy="264560"/>
    <xdr:sp macro="" textlink="">
      <xdr:nvSpPr>
        <xdr:cNvPr id="4873" name="TekstniOkvir 1"/>
        <xdr:cNvSpPr txBox="1"/>
      </xdr:nvSpPr>
      <xdr:spPr>
        <a:xfrm>
          <a:off x="3676650" y="7268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74"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75"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76"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77"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78"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79"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80"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81"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882"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883"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4"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5"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6"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7"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8"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313</xdr:row>
      <xdr:rowOff>0</xdr:rowOff>
    </xdr:from>
    <xdr:ext cx="184731" cy="264560"/>
    <xdr:sp macro="" textlink="">
      <xdr:nvSpPr>
        <xdr:cNvPr id="4889" name="TekstniOkvir 1"/>
        <xdr:cNvSpPr txBox="1"/>
      </xdr:nvSpPr>
      <xdr:spPr>
        <a:xfrm>
          <a:off x="3676650"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0"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1"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2"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3"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4"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5"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6"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7"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8"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899"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0"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1"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2"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3"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4"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312</xdr:row>
      <xdr:rowOff>0</xdr:rowOff>
    </xdr:from>
    <xdr:ext cx="184731" cy="264560"/>
    <xdr:sp macro="" textlink="">
      <xdr:nvSpPr>
        <xdr:cNvPr id="4905" name="TekstniOkvir 1"/>
        <xdr:cNvSpPr txBox="1"/>
      </xdr:nvSpPr>
      <xdr:spPr>
        <a:xfrm>
          <a:off x="3676650"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06"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07"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0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0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0"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1"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2"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3"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4"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15"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1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1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1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1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2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2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2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2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4"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5"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6"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7"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8"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29"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0"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1"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2"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3"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4"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5"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6"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7"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8"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314</xdr:row>
      <xdr:rowOff>0</xdr:rowOff>
    </xdr:from>
    <xdr:ext cx="184731" cy="264560"/>
    <xdr:sp macro="" textlink="">
      <xdr:nvSpPr>
        <xdr:cNvPr id="4939" name="TekstniOkvir 1"/>
        <xdr:cNvSpPr txBox="1"/>
      </xdr:nvSpPr>
      <xdr:spPr>
        <a:xfrm>
          <a:off x="3676650" y="768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4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5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6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4968"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4969"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7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8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499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0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1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2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6"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7"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8"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39"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0"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1"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2"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3"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4"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315</xdr:row>
      <xdr:rowOff>0</xdr:rowOff>
    </xdr:from>
    <xdr:ext cx="184731" cy="264560"/>
    <xdr:sp macro="" textlink="">
      <xdr:nvSpPr>
        <xdr:cNvPr id="5045" name="TekstniOkvir 1"/>
        <xdr:cNvSpPr txBox="1"/>
      </xdr:nvSpPr>
      <xdr:spPr>
        <a:xfrm>
          <a:off x="3676650"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46"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47"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48"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49"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50"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51"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52"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10</xdr:row>
      <xdr:rowOff>0</xdr:rowOff>
    </xdr:from>
    <xdr:ext cx="184731" cy="264560"/>
    <xdr:sp macro="" textlink="">
      <xdr:nvSpPr>
        <xdr:cNvPr id="5053" name="TekstniOkvir 1"/>
        <xdr:cNvSpPr txBox="1"/>
      </xdr:nvSpPr>
      <xdr:spPr>
        <a:xfrm>
          <a:off x="3676650" y="234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54"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55"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56"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57"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58"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59"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60"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61"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53</xdr:row>
      <xdr:rowOff>0</xdr:rowOff>
    </xdr:from>
    <xdr:ext cx="184731" cy="264560"/>
    <xdr:sp macro="" textlink="">
      <xdr:nvSpPr>
        <xdr:cNvPr id="5062" name="TekstniOkvir 1"/>
        <xdr:cNvSpPr txBox="1"/>
      </xdr:nvSpPr>
      <xdr:spPr>
        <a:xfrm>
          <a:off x="5667375"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53</xdr:row>
      <xdr:rowOff>0</xdr:rowOff>
    </xdr:from>
    <xdr:ext cx="184731" cy="264560"/>
    <xdr:sp macro="" textlink="">
      <xdr:nvSpPr>
        <xdr:cNvPr id="5063" name="TekstniOkvir 1"/>
        <xdr:cNvSpPr txBox="1"/>
      </xdr:nvSpPr>
      <xdr:spPr>
        <a:xfrm>
          <a:off x="5667375"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4"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5"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6"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7"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8"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52</xdr:row>
      <xdr:rowOff>0</xdr:rowOff>
    </xdr:from>
    <xdr:ext cx="184731" cy="264560"/>
    <xdr:sp macro="" textlink="">
      <xdr:nvSpPr>
        <xdr:cNvPr id="5069" name="TekstniOkvir 1"/>
        <xdr:cNvSpPr txBox="1"/>
      </xdr:nvSpPr>
      <xdr:spPr>
        <a:xfrm>
          <a:off x="5667375" y="1452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0"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1"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2"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3"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4"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5"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6"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7"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8"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79"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0"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1"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2"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3"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4"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51</xdr:row>
      <xdr:rowOff>0</xdr:rowOff>
    </xdr:from>
    <xdr:ext cx="184731" cy="264560"/>
    <xdr:sp macro="" textlink="">
      <xdr:nvSpPr>
        <xdr:cNvPr id="5085" name="TekstniOkvir 1"/>
        <xdr:cNvSpPr txBox="1"/>
      </xdr:nvSpPr>
      <xdr:spPr>
        <a:xfrm>
          <a:off x="5667375" y="1438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53</xdr:row>
      <xdr:rowOff>0</xdr:rowOff>
    </xdr:from>
    <xdr:ext cx="184731" cy="264560"/>
    <xdr:sp macro="" textlink="">
      <xdr:nvSpPr>
        <xdr:cNvPr id="5086" name="TekstniOkvir 1"/>
        <xdr:cNvSpPr txBox="1"/>
      </xdr:nvSpPr>
      <xdr:spPr>
        <a:xfrm>
          <a:off x="5667375"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53</xdr:row>
      <xdr:rowOff>0</xdr:rowOff>
    </xdr:from>
    <xdr:ext cx="184731" cy="264560"/>
    <xdr:sp macro="" textlink="">
      <xdr:nvSpPr>
        <xdr:cNvPr id="5087" name="TekstniOkvir 1"/>
        <xdr:cNvSpPr txBox="1"/>
      </xdr:nvSpPr>
      <xdr:spPr>
        <a:xfrm>
          <a:off x="5667375"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088"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089"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0"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1"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2"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3"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4"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095"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83</xdr:row>
      <xdr:rowOff>0</xdr:rowOff>
    </xdr:from>
    <xdr:ext cx="184731" cy="264560"/>
    <xdr:sp macro="" textlink="">
      <xdr:nvSpPr>
        <xdr:cNvPr id="5096" name="TekstniOkvir 1"/>
        <xdr:cNvSpPr txBox="1"/>
      </xdr:nvSpPr>
      <xdr:spPr>
        <a:xfrm>
          <a:off x="5667375"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83</xdr:row>
      <xdr:rowOff>0</xdr:rowOff>
    </xdr:from>
    <xdr:ext cx="184731" cy="264560"/>
    <xdr:sp macro="" textlink="">
      <xdr:nvSpPr>
        <xdr:cNvPr id="5097" name="TekstniOkvir 1"/>
        <xdr:cNvSpPr txBox="1"/>
      </xdr:nvSpPr>
      <xdr:spPr>
        <a:xfrm>
          <a:off x="5667375"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098"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099"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100"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101"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102"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82</xdr:row>
      <xdr:rowOff>0</xdr:rowOff>
    </xdr:from>
    <xdr:ext cx="184731" cy="264560"/>
    <xdr:sp macro="" textlink="">
      <xdr:nvSpPr>
        <xdr:cNvPr id="5103" name="TekstniOkvir 1"/>
        <xdr:cNvSpPr txBox="1"/>
      </xdr:nvSpPr>
      <xdr:spPr>
        <a:xfrm>
          <a:off x="5667375" y="2016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4"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5"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6"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7"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8"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09"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0"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1"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2"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3"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4"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5"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6"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7"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8"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81</xdr:row>
      <xdr:rowOff>0</xdr:rowOff>
    </xdr:from>
    <xdr:ext cx="184731" cy="264560"/>
    <xdr:sp macro="" textlink="">
      <xdr:nvSpPr>
        <xdr:cNvPr id="5119" name="TekstniOkvir 1"/>
        <xdr:cNvSpPr txBox="1"/>
      </xdr:nvSpPr>
      <xdr:spPr>
        <a:xfrm>
          <a:off x="5667375" y="2002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83</xdr:row>
      <xdr:rowOff>0</xdr:rowOff>
    </xdr:from>
    <xdr:ext cx="184731" cy="264560"/>
    <xdr:sp macro="" textlink="">
      <xdr:nvSpPr>
        <xdr:cNvPr id="5120" name="TekstniOkvir 1"/>
        <xdr:cNvSpPr txBox="1"/>
      </xdr:nvSpPr>
      <xdr:spPr>
        <a:xfrm>
          <a:off x="5667375"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83</xdr:row>
      <xdr:rowOff>0</xdr:rowOff>
    </xdr:from>
    <xdr:ext cx="184731" cy="264560"/>
    <xdr:sp macro="" textlink="">
      <xdr:nvSpPr>
        <xdr:cNvPr id="5121" name="TekstniOkvir 1"/>
        <xdr:cNvSpPr txBox="1"/>
      </xdr:nvSpPr>
      <xdr:spPr>
        <a:xfrm>
          <a:off x="5667375" y="2030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22"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23"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4"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5"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6"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7"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8"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29"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99</xdr:row>
      <xdr:rowOff>0</xdr:rowOff>
    </xdr:from>
    <xdr:ext cx="184731" cy="264560"/>
    <xdr:sp macro="" textlink="">
      <xdr:nvSpPr>
        <xdr:cNvPr id="5130" name="TekstniOkvir 1"/>
        <xdr:cNvSpPr txBox="1"/>
      </xdr:nvSpPr>
      <xdr:spPr>
        <a:xfrm>
          <a:off x="5667375"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99</xdr:row>
      <xdr:rowOff>0</xdr:rowOff>
    </xdr:from>
    <xdr:ext cx="184731" cy="264560"/>
    <xdr:sp macro="" textlink="">
      <xdr:nvSpPr>
        <xdr:cNvPr id="5131" name="TekstniOkvir 1"/>
        <xdr:cNvSpPr txBox="1"/>
      </xdr:nvSpPr>
      <xdr:spPr>
        <a:xfrm>
          <a:off x="5667375"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2"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3"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4"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5"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6"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98</xdr:row>
      <xdr:rowOff>0</xdr:rowOff>
    </xdr:from>
    <xdr:ext cx="184731" cy="264560"/>
    <xdr:sp macro="" textlink="">
      <xdr:nvSpPr>
        <xdr:cNvPr id="5137" name="TekstniOkvir 1"/>
        <xdr:cNvSpPr txBox="1"/>
      </xdr:nvSpPr>
      <xdr:spPr>
        <a:xfrm>
          <a:off x="5667375" y="2276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38"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39"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0"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1"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2"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3"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4"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5"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6"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7"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8"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49"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50"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51"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52"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97</xdr:row>
      <xdr:rowOff>0</xdr:rowOff>
    </xdr:from>
    <xdr:ext cx="184731" cy="264560"/>
    <xdr:sp macro="" textlink="">
      <xdr:nvSpPr>
        <xdr:cNvPr id="5153" name="TekstniOkvir 1"/>
        <xdr:cNvSpPr txBox="1"/>
      </xdr:nvSpPr>
      <xdr:spPr>
        <a:xfrm>
          <a:off x="5667375" y="2262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99</xdr:row>
      <xdr:rowOff>0</xdr:rowOff>
    </xdr:from>
    <xdr:ext cx="184731" cy="264560"/>
    <xdr:sp macro="" textlink="">
      <xdr:nvSpPr>
        <xdr:cNvPr id="5154" name="TekstniOkvir 1"/>
        <xdr:cNvSpPr txBox="1"/>
      </xdr:nvSpPr>
      <xdr:spPr>
        <a:xfrm>
          <a:off x="5667375"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99</xdr:row>
      <xdr:rowOff>0</xdr:rowOff>
    </xdr:from>
    <xdr:ext cx="184731" cy="264560"/>
    <xdr:sp macro="" textlink="">
      <xdr:nvSpPr>
        <xdr:cNvPr id="5155" name="TekstniOkvir 1"/>
        <xdr:cNvSpPr txBox="1"/>
      </xdr:nvSpPr>
      <xdr:spPr>
        <a:xfrm>
          <a:off x="5667375" y="2290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56"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57"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58"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59"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60"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61"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62"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63"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112</xdr:row>
      <xdr:rowOff>0</xdr:rowOff>
    </xdr:from>
    <xdr:ext cx="184731" cy="264560"/>
    <xdr:sp macro="" textlink="">
      <xdr:nvSpPr>
        <xdr:cNvPr id="5164" name="TekstniOkvir 1"/>
        <xdr:cNvSpPr txBox="1"/>
      </xdr:nvSpPr>
      <xdr:spPr>
        <a:xfrm>
          <a:off x="5667375"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112</xdr:row>
      <xdr:rowOff>0</xdr:rowOff>
    </xdr:from>
    <xdr:ext cx="184731" cy="264560"/>
    <xdr:sp macro="" textlink="">
      <xdr:nvSpPr>
        <xdr:cNvPr id="5165" name="TekstniOkvir 1"/>
        <xdr:cNvSpPr txBox="1"/>
      </xdr:nvSpPr>
      <xdr:spPr>
        <a:xfrm>
          <a:off x="5667375"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66"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67"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68"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69"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70"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111</xdr:row>
      <xdr:rowOff>0</xdr:rowOff>
    </xdr:from>
    <xdr:ext cx="184731" cy="264560"/>
    <xdr:sp macro="" textlink="">
      <xdr:nvSpPr>
        <xdr:cNvPr id="5171" name="TekstniOkvir 1"/>
        <xdr:cNvSpPr txBox="1"/>
      </xdr:nvSpPr>
      <xdr:spPr>
        <a:xfrm>
          <a:off x="5667375" y="256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2"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3"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4"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5"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6"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7"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8"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79"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0"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1"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2"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3"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4"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5"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6"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110</xdr:row>
      <xdr:rowOff>0</xdr:rowOff>
    </xdr:from>
    <xdr:ext cx="184731" cy="264560"/>
    <xdr:sp macro="" textlink="">
      <xdr:nvSpPr>
        <xdr:cNvPr id="5187" name="TekstniOkvir 1"/>
        <xdr:cNvSpPr txBox="1"/>
      </xdr:nvSpPr>
      <xdr:spPr>
        <a:xfrm>
          <a:off x="5667375" y="254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112</xdr:row>
      <xdr:rowOff>0</xdr:rowOff>
    </xdr:from>
    <xdr:ext cx="184731" cy="264560"/>
    <xdr:sp macro="" textlink="">
      <xdr:nvSpPr>
        <xdr:cNvPr id="5188" name="TekstniOkvir 1"/>
        <xdr:cNvSpPr txBox="1"/>
      </xdr:nvSpPr>
      <xdr:spPr>
        <a:xfrm>
          <a:off x="5667375"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112</xdr:row>
      <xdr:rowOff>0</xdr:rowOff>
    </xdr:from>
    <xdr:ext cx="184731" cy="264560"/>
    <xdr:sp macro="" textlink="">
      <xdr:nvSpPr>
        <xdr:cNvPr id="5189" name="TekstniOkvir 1"/>
        <xdr:cNvSpPr txBox="1"/>
      </xdr:nvSpPr>
      <xdr:spPr>
        <a:xfrm>
          <a:off x="5667375" y="2578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190"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191"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2"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3"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4"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5"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6"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197"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142</xdr:row>
      <xdr:rowOff>0</xdr:rowOff>
    </xdr:from>
    <xdr:ext cx="184731" cy="264560"/>
    <xdr:sp macro="" textlink="">
      <xdr:nvSpPr>
        <xdr:cNvPr id="5198" name="TekstniOkvir 1"/>
        <xdr:cNvSpPr txBox="1"/>
      </xdr:nvSpPr>
      <xdr:spPr>
        <a:xfrm>
          <a:off x="5667375"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142</xdr:row>
      <xdr:rowOff>0</xdr:rowOff>
    </xdr:from>
    <xdr:ext cx="184731" cy="264560"/>
    <xdr:sp macro="" textlink="">
      <xdr:nvSpPr>
        <xdr:cNvPr id="5199" name="TekstniOkvir 1"/>
        <xdr:cNvSpPr txBox="1"/>
      </xdr:nvSpPr>
      <xdr:spPr>
        <a:xfrm>
          <a:off x="5667375"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0"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1"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2"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3"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4"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141</xdr:row>
      <xdr:rowOff>0</xdr:rowOff>
    </xdr:from>
    <xdr:ext cx="184731" cy="264560"/>
    <xdr:sp macro="" textlink="">
      <xdr:nvSpPr>
        <xdr:cNvPr id="5205" name="TekstniOkvir 1"/>
        <xdr:cNvSpPr txBox="1"/>
      </xdr:nvSpPr>
      <xdr:spPr>
        <a:xfrm>
          <a:off x="5667375" y="3069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06"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07"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08"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09"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0"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1"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2"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3"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4"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5"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6"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7"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8"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19"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20"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140</xdr:row>
      <xdr:rowOff>0</xdr:rowOff>
    </xdr:from>
    <xdr:ext cx="184731" cy="264560"/>
    <xdr:sp macro="" textlink="">
      <xdr:nvSpPr>
        <xdr:cNvPr id="5221" name="TekstniOkvir 1"/>
        <xdr:cNvSpPr txBox="1"/>
      </xdr:nvSpPr>
      <xdr:spPr>
        <a:xfrm>
          <a:off x="5667375" y="3054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142</xdr:row>
      <xdr:rowOff>0</xdr:rowOff>
    </xdr:from>
    <xdr:ext cx="184731" cy="264560"/>
    <xdr:sp macro="" textlink="">
      <xdr:nvSpPr>
        <xdr:cNvPr id="5222" name="TekstniOkvir 1"/>
        <xdr:cNvSpPr txBox="1"/>
      </xdr:nvSpPr>
      <xdr:spPr>
        <a:xfrm>
          <a:off x="5667375"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142</xdr:row>
      <xdr:rowOff>0</xdr:rowOff>
    </xdr:from>
    <xdr:ext cx="184731" cy="264560"/>
    <xdr:sp macro="" textlink="">
      <xdr:nvSpPr>
        <xdr:cNvPr id="5223" name="TekstniOkvir 1"/>
        <xdr:cNvSpPr txBox="1"/>
      </xdr:nvSpPr>
      <xdr:spPr>
        <a:xfrm>
          <a:off x="5667375" y="3084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24"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25"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26"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27"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28"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29"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30"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31"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198</xdr:row>
      <xdr:rowOff>0</xdr:rowOff>
    </xdr:from>
    <xdr:ext cx="184731" cy="264560"/>
    <xdr:sp macro="" textlink="">
      <xdr:nvSpPr>
        <xdr:cNvPr id="5232" name="TekstniOkvir 1"/>
        <xdr:cNvSpPr txBox="1"/>
      </xdr:nvSpPr>
      <xdr:spPr>
        <a:xfrm>
          <a:off x="5667375" y="484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198</xdr:row>
      <xdr:rowOff>0</xdr:rowOff>
    </xdr:from>
    <xdr:ext cx="184731" cy="264560"/>
    <xdr:sp macro="" textlink="">
      <xdr:nvSpPr>
        <xdr:cNvPr id="5233" name="TekstniOkvir 1"/>
        <xdr:cNvSpPr txBox="1"/>
      </xdr:nvSpPr>
      <xdr:spPr>
        <a:xfrm>
          <a:off x="5667375" y="484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4"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5"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6"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7"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8"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197</xdr:row>
      <xdr:rowOff>0</xdr:rowOff>
    </xdr:from>
    <xdr:ext cx="184731" cy="264560"/>
    <xdr:sp macro="" textlink="">
      <xdr:nvSpPr>
        <xdr:cNvPr id="5239" name="TekstniOkvir 1"/>
        <xdr:cNvSpPr txBox="1"/>
      </xdr:nvSpPr>
      <xdr:spPr>
        <a:xfrm>
          <a:off x="5667375" y="4827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0"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1"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2"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3"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4"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5"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6"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7"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8"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49"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0"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1"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2"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3"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4"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196</xdr:row>
      <xdr:rowOff>0</xdr:rowOff>
    </xdr:from>
    <xdr:ext cx="184731" cy="264560"/>
    <xdr:sp macro="" textlink="">
      <xdr:nvSpPr>
        <xdr:cNvPr id="5255" name="TekstniOkvir 1"/>
        <xdr:cNvSpPr txBox="1"/>
      </xdr:nvSpPr>
      <xdr:spPr>
        <a:xfrm>
          <a:off x="5667375" y="4812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198</xdr:row>
      <xdr:rowOff>0</xdr:rowOff>
    </xdr:from>
    <xdr:ext cx="184731" cy="264560"/>
    <xdr:sp macro="" textlink="">
      <xdr:nvSpPr>
        <xdr:cNvPr id="5256" name="TekstniOkvir 1"/>
        <xdr:cNvSpPr txBox="1"/>
      </xdr:nvSpPr>
      <xdr:spPr>
        <a:xfrm>
          <a:off x="5667375" y="484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198</xdr:row>
      <xdr:rowOff>0</xdr:rowOff>
    </xdr:from>
    <xdr:ext cx="184731" cy="264560"/>
    <xdr:sp macro="" textlink="">
      <xdr:nvSpPr>
        <xdr:cNvPr id="5257" name="TekstniOkvir 1"/>
        <xdr:cNvSpPr txBox="1"/>
      </xdr:nvSpPr>
      <xdr:spPr>
        <a:xfrm>
          <a:off x="5667375" y="484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58"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59"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0"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1"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2"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3"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4"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65"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205</xdr:row>
      <xdr:rowOff>0</xdr:rowOff>
    </xdr:from>
    <xdr:ext cx="184731" cy="264560"/>
    <xdr:sp macro="" textlink="">
      <xdr:nvSpPr>
        <xdr:cNvPr id="5266" name="TekstniOkvir 1"/>
        <xdr:cNvSpPr txBox="1"/>
      </xdr:nvSpPr>
      <xdr:spPr>
        <a:xfrm>
          <a:off x="5667375" y="498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205</xdr:row>
      <xdr:rowOff>0</xdr:rowOff>
    </xdr:from>
    <xdr:ext cx="184731" cy="264560"/>
    <xdr:sp macro="" textlink="">
      <xdr:nvSpPr>
        <xdr:cNvPr id="5267" name="TekstniOkvir 1"/>
        <xdr:cNvSpPr txBox="1"/>
      </xdr:nvSpPr>
      <xdr:spPr>
        <a:xfrm>
          <a:off x="5667375" y="498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68"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69"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70"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71"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72"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204</xdr:row>
      <xdr:rowOff>0</xdr:rowOff>
    </xdr:from>
    <xdr:ext cx="184731" cy="264560"/>
    <xdr:sp macro="" textlink="">
      <xdr:nvSpPr>
        <xdr:cNvPr id="5273" name="TekstniOkvir 1"/>
        <xdr:cNvSpPr txBox="1"/>
      </xdr:nvSpPr>
      <xdr:spPr>
        <a:xfrm>
          <a:off x="5667375" y="4970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4"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5"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6"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7"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8"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79"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0"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1"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2"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3"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4"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5"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6"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7"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8"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203</xdr:row>
      <xdr:rowOff>0</xdr:rowOff>
    </xdr:from>
    <xdr:ext cx="184731" cy="264560"/>
    <xdr:sp macro="" textlink="">
      <xdr:nvSpPr>
        <xdr:cNvPr id="5289" name="TekstniOkvir 1"/>
        <xdr:cNvSpPr txBox="1"/>
      </xdr:nvSpPr>
      <xdr:spPr>
        <a:xfrm>
          <a:off x="5667375" y="4955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205</xdr:row>
      <xdr:rowOff>0</xdr:rowOff>
    </xdr:from>
    <xdr:ext cx="184731" cy="264560"/>
    <xdr:sp macro="" textlink="">
      <xdr:nvSpPr>
        <xdr:cNvPr id="5290" name="TekstniOkvir 1"/>
        <xdr:cNvSpPr txBox="1"/>
      </xdr:nvSpPr>
      <xdr:spPr>
        <a:xfrm>
          <a:off x="5667375" y="498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205</xdr:row>
      <xdr:rowOff>0</xdr:rowOff>
    </xdr:from>
    <xdr:ext cx="184731" cy="264560"/>
    <xdr:sp macro="" textlink="">
      <xdr:nvSpPr>
        <xdr:cNvPr id="5291" name="TekstniOkvir 1"/>
        <xdr:cNvSpPr txBox="1"/>
      </xdr:nvSpPr>
      <xdr:spPr>
        <a:xfrm>
          <a:off x="5667375" y="498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292"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293"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4"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5"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6"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7"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8"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299"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214</xdr:row>
      <xdr:rowOff>0</xdr:rowOff>
    </xdr:from>
    <xdr:ext cx="184731" cy="264560"/>
    <xdr:sp macro="" textlink="">
      <xdr:nvSpPr>
        <xdr:cNvPr id="5300" name="TekstniOkvir 1"/>
        <xdr:cNvSpPr txBox="1"/>
      </xdr:nvSpPr>
      <xdr:spPr>
        <a:xfrm>
          <a:off x="5667375" y="5198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214</xdr:row>
      <xdr:rowOff>0</xdr:rowOff>
    </xdr:from>
    <xdr:ext cx="184731" cy="264560"/>
    <xdr:sp macro="" textlink="">
      <xdr:nvSpPr>
        <xdr:cNvPr id="5301" name="TekstniOkvir 1"/>
        <xdr:cNvSpPr txBox="1"/>
      </xdr:nvSpPr>
      <xdr:spPr>
        <a:xfrm>
          <a:off x="5667375" y="5198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2"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3"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4"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5"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6"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213</xdr:row>
      <xdr:rowOff>0</xdr:rowOff>
    </xdr:from>
    <xdr:ext cx="184731" cy="264560"/>
    <xdr:sp macro="" textlink="">
      <xdr:nvSpPr>
        <xdr:cNvPr id="5307" name="TekstniOkvir 1"/>
        <xdr:cNvSpPr txBox="1"/>
      </xdr:nvSpPr>
      <xdr:spPr>
        <a:xfrm>
          <a:off x="5667375" y="5184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08"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09"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0"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1"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2"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3"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4"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5"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6"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7"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8"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19"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20"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21"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22"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212</xdr:row>
      <xdr:rowOff>0</xdr:rowOff>
    </xdr:from>
    <xdr:ext cx="184731" cy="264560"/>
    <xdr:sp macro="" textlink="">
      <xdr:nvSpPr>
        <xdr:cNvPr id="5323" name="TekstniOkvir 1"/>
        <xdr:cNvSpPr txBox="1"/>
      </xdr:nvSpPr>
      <xdr:spPr>
        <a:xfrm>
          <a:off x="5667375" y="5170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214</xdr:row>
      <xdr:rowOff>0</xdr:rowOff>
    </xdr:from>
    <xdr:ext cx="184731" cy="264560"/>
    <xdr:sp macro="" textlink="">
      <xdr:nvSpPr>
        <xdr:cNvPr id="5324" name="TekstniOkvir 1"/>
        <xdr:cNvSpPr txBox="1"/>
      </xdr:nvSpPr>
      <xdr:spPr>
        <a:xfrm>
          <a:off x="5667375" y="5198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214</xdr:row>
      <xdr:rowOff>0</xdr:rowOff>
    </xdr:from>
    <xdr:ext cx="184731" cy="264560"/>
    <xdr:sp macro="" textlink="">
      <xdr:nvSpPr>
        <xdr:cNvPr id="5325" name="TekstniOkvir 1"/>
        <xdr:cNvSpPr txBox="1"/>
      </xdr:nvSpPr>
      <xdr:spPr>
        <a:xfrm>
          <a:off x="5667375" y="5198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253</xdr:row>
      <xdr:rowOff>0</xdr:rowOff>
    </xdr:from>
    <xdr:ext cx="184731" cy="264560"/>
    <xdr:sp macro="" textlink="">
      <xdr:nvSpPr>
        <xdr:cNvPr id="5326" name="TekstniOkvir 1"/>
        <xdr:cNvSpPr txBox="1"/>
      </xdr:nvSpPr>
      <xdr:spPr>
        <a:xfrm>
          <a:off x="566737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253</xdr:row>
      <xdr:rowOff>0</xdr:rowOff>
    </xdr:from>
    <xdr:ext cx="184731" cy="264560"/>
    <xdr:sp macro="" textlink="">
      <xdr:nvSpPr>
        <xdr:cNvPr id="5327" name="TekstniOkvir 1"/>
        <xdr:cNvSpPr txBox="1"/>
      </xdr:nvSpPr>
      <xdr:spPr>
        <a:xfrm>
          <a:off x="566737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253</xdr:row>
      <xdr:rowOff>0</xdr:rowOff>
    </xdr:from>
    <xdr:ext cx="184731" cy="264560"/>
    <xdr:sp macro="" textlink="">
      <xdr:nvSpPr>
        <xdr:cNvPr id="5328" name="TekstniOkvir 1"/>
        <xdr:cNvSpPr txBox="1"/>
      </xdr:nvSpPr>
      <xdr:spPr>
        <a:xfrm>
          <a:off x="566737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253</xdr:row>
      <xdr:rowOff>0</xdr:rowOff>
    </xdr:from>
    <xdr:ext cx="184731" cy="264560"/>
    <xdr:sp macro="" textlink="">
      <xdr:nvSpPr>
        <xdr:cNvPr id="5329" name="TekstniOkvir 1"/>
        <xdr:cNvSpPr txBox="1"/>
      </xdr:nvSpPr>
      <xdr:spPr>
        <a:xfrm>
          <a:off x="566737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255</xdr:row>
      <xdr:rowOff>0</xdr:rowOff>
    </xdr:from>
    <xdr:ext cx="184731" cy="264560"/>
    <xdr:sp macro="" textlink="">
      <xdr:nvSpPr>
        <xdr:cNvPr id="5330" name="TekstniOkvir 1"/>
        <xdr:cNvSpPr txBox="1"/>
      </xdr:nvSpPr>
      <xdr:spPr>
        <a:xfrm>
          <a:off x="5667375"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255</xdr:row>
      <xdr:rowOff>0</xdr:rowOff>
    </xdr:from>
    <xdr:ext cx="184731" cy="264560"/>
    <xdr:sp macro="" textlink="">
      <xdr:nvSpPr>
        <xdr:cNvPr id="5331" name="TekstniOkvir 1"/>
        <xdr:cNvSpPr txBox="1"/>
      </xdr:nvSpPr>
      <xdr:spPr>
        <a:xfrm>
          <a:off x="5667375"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255</xdr:row>
      <xdr:rowOff>0</xdr:rowOff>
    </xdr:from>
    <xdr:ext cx="184731" cy="264560"/>
    <xdr:sp macro="" textlink="">
      <xdr:nvSpPr>
        <xdr:cNvPr id="5332" name="TekstniOkvir 1"/>
        <xdr:cNvSpPr txBox="1"/>
      </xdr:nvSpPr>
      <xdr:spPr>
        <a:xfrm>
          <a:off x="5667375"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255</xdr:row>
      <xdr:rowOff>0</xdr:rowOff>
    </xdr:from>
    <xdr:ext cx="184731" cy="264560"/>
    <xdr:sp macro="" textlink="">
      <xdr:nvSpPr>
        <xdr:cNvPr id="5333" name="TekstniOkvir 1"/>
        <xdr:cNvSpPr txBox="1"/>
      </xdr:nvSpPr>
      <xdr:spPr>
        <a:xfrm>
          <a:off x="5667375" y="6292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256</xdr:row>
      <xdr:rowOff>0</xdr:rowOff>
    </xdr:from>
    <xdr:ext cx="184731" cy="264560"/>
    <xdr:sp macro="" textlink="">
      <xdr:nvSpPr>
        <xdr:cNvPr id="5334" name="TekstniOkvir 1"/>
        <xdr:cNvSpPr txBox="1"/>
      </xdr:nvSpPr>
      <xdr:spPr>
        <a:xfrm>
          <a:off x="5667375" y="6306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256</xdr:row>
      <xdr:rowOff>0</xdr:rowOff>
    </xdr:from>
    <xdr:ext cx="184731" cy="264560"/>
    <xdr:sp macro="" textlink="">
      <xdr:nvSpPr>
        <xdr:cNvPr id="5335" name="TekstniOkvir 1"/>
        <xdr:cNvSpPr txBox="1"/>
      </xdr:nvSpPr>
      <xdr:spPr>
        <a:xfrm>
          <a:off x="5667375" y="6306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256</xdr:row>
      <xdr:rowOff>0</xdr:rowOff>
    </xdr:from>
    <xdr:ext cx="184731" cy="264560"/>
    <xdr:sp macro="" textlink="">
      <xdr:nvSpPr>
        <xdr:cNvPr id="5336" name="TekstniOkvir 1"/>
        <xdr:cNvSpPr txBox="1"/>
      </xdr:nvSpPr>
      <xdr:spPr>
        <a:xfrm>
          <a:off x="5667375" y="6306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256</xdr:row>
      <xdr:rowOff>0</xdr:rowOff>
    </xdr:from>
    <xdr:ext cx="184731" cy="264560"/>
    <xdr:sp macro="" textlink="">
      <xdr:nvSpPr>
        <xdr:cNvPr id="5337" name="TekstniOkvir 1"/>
        <xdr:cNvSpPr txBox="1"/>
      </xdr:nvSpPr>
      <xdr:spPr>
        <a:xfrm>
          <a:off x="5667375" y="6306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278</xdr:row>
      <xdr:rowOff>0</xdr:rowOff>
    </xdr:from>
    <xdr:ext cx="184731" cy="264560"/>
    <xdr:sp macro="" textlink="">
      <xdr:nvSpPr>
        <xdr:cNvPr id="5338" name="TekstniOkvir 1"/>
        <xdr:cNvSpPr txBox="1"/>
      </xdr:nvSpPr>
      <xdr:spPr>
        <a:xfrm>
          <a:off x="5667375"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278</xdr:row>
      <xdr:rowOff>0</xdr:rowOff>
    </xdr:from>
    <xdr:ext cx="184731" cy="264560"/>
    <xdr:sp macro="" textlink="">
      <xdr:nvSpPr>
        <xdr:cNvPr id="5339" name="TekstniOkvir 1"/>
        <xdr:cNvSpPr txBox="1"/>
      </xdr:nvSpPr>
      <xdr:spPr>
        <a:xfrm>
          <a:off x="5667375"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278</xdr:row>
      <xdr:rowOff>0</xdr:rowOff>
    </xdr:from>
    <xdr:ext cx="184731" cy="264560"/>
    <xdr:sp macro="" textlink="">
      <xdr:nvSpPr>
        <xdr:cNvPr id="5340" name="TekstniOkvir 1"/>
        <xdr:cNvSpPr txBox="1"/>
      </xdr:nvSpPr>
      <xdr:spPr>
        <a:xfrm>
          <a:off x="5667375"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278</xdr:row>
      <xdr:rowOff>0</xdr:rowOff>
    </xdr:from>
    <xdr:ext cx="184731" cy="264560"/>
    <xdr:sp macro="" textlink="">
      <xdr:nvSpPr>
        <xdr:cNvPr id="5341" name="TekstniOkvir 1"/>
        <xdr:cNvSpPr txBox="1"/>
      </xdr:nvSpPr>
      <xdr:spPr>
        <a:xfrm>
          <a:off x="5667375"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281</xdr:row>
      <xdr:rowOff>0</xdr:rowOff>
    </xdr:from>
    <xdr:ext cx="184731" cy="264560"/>
    <xdr:sp macro="" textlink="">
      <xdr:nvSpPr>
        <xdr:cNvPr id="5342" name="TekstniOkvir 1"/>
        <xdr:cNvSpPr txBox="1"/>
      </xdr:nvSpPr>
      <xdr:spPr>
        <a:xfrm>
          <a:off x="56673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281</xdr:row>
      <xdr:rowOff>0</xdr:rowOff>
    </xdr:from>
    <xdr:ext cx="184731" cy="264560"/>
    <xdr:sp macro="" textlink="">
      <xdr:nvSpPr>
        <xdr:cNvPr id="5343" name="TekstniOkvir 1"/>
        <xdr:cNvSpPr txBox="1"/>
      </xdr:nvSpPr>
      <xdr:spPr>
        <a:xfrm>
          <a:off x="56673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281</xdr:row>
      <xdr:rowOff>0</xdr:rowOff>
    </xdr:from>
    <xdr:ext cx="184731" cy="264560"/>
    <xdr:sp macro="" textlink="">
      <xdr:nvSpPr>
        <xdr:cNvPr id="5344" name="TekstniOkvir 1"/>
        <xdr:cNvSpPr txBox="1"/>
      </xdr:nvSpPr>
      <xdr:spPr>
        <a:xfrm>
          <a:off x="56673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281</xdr:row>
      <xdr:rowOff>0</xdr:rowOff>
    </xdr:from>
    <xdr:ext cx="184731" cy="264560"/>
    <xdr:sp macro="" textlink="">
      <xdr:nvSpPr>
        <xdr:cNvPr id="5345" name="TekstniOkvir 1"/>
        <xdr:cNvSpPr txBox="1"/>
      </xdr:nvSpPr>
      <xdr:spPr>
        <a:xfrm>
          <a:off x="56673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280</xdr:row>
      <xdr:rowOff>0</xdr:rowOff>
    </xdr:from>
    <xdr:ext cx="184731" cy="264560"/>
    <xdr:sp macro="" textlink="">
      <xdr:nvSpPr>
        <xdr:cNvPr id="5346" name="TekstniOkvir 1"/>
        <xdr:cNvSpPr txBox="1"/>
      </xdr:nvSpPr>
      <xdr:spPr>
        <a:xfrm>
          <a:off x="5667375"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280</xdr:row>
      <xdr:rowOff>0</xdr:rowOff>
    </xdr:from>
    <xdr:ext cx="184731" cy="264560"/>
    <xdr:sp macro="" textlink="">
      <xdr:nvSpPr>
        <xdr:cNvPr id="5347" name="TekstniOkvir 1"/>
        <xdr:cNvSpPr txBox="1"/>
      </xdr:nvSpPr>
      <xdr:spPr>
        <a:xfrm>
          <a:off x="5667375"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280</xdr:row>
      <xdr:rowOff>0</xdr:rowOff>
    </xdr:from>
    <xdr:ext cx="184731" cy="264560"/>
    <xdr:sp macro="" textlink="">
      <xdr:nvSpPr>
        <xdr:cNvPr id="5348" name="TekstniOkvir 1"/>
        <xdr:cNvSpPr txBox="1"/>
      </xdr:nvSpPr>
      <xdr:spPr>
        <a:xfrm>
          <a:off x="5667375"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280</xdr:row>
      <xdr:rowOff>0</xdr:rowOff>
    </xdr:from>
    <xdr:ext cx="184731" cy="264560"/>
    <xdr:sp macro="" textlink="">
      <xdr:nvSpPr>
        <xdr:cNvPr id="5349" name="TekstniOkvir 1"/>
        <xdr:cNvSpPr txBox="1"/>
      </xdr:nvSpPr>
      <xdr:spPr>
        <a:xfrm>
          <a:off x="5667375" y="6854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313</xdr:row>
      <xdr:rowOff>0</xdr:rowOff>
    </xdr:from>
    <xdr:ext cx="184731" cy="264560"/>
    <xdr:sp macro="" textlink="">
      <xdr:nvSpPr>
        <xdr:cNvPr id="5350" name="TekstniOkvir 1"/>
        <xdr:cNvSpPr txBox="1"/>
      </xdr:nvSpPr>
      <xdr:spPr>
        <a:xfrm>
          <a:off x="5667375"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313</xdr:row>
      <xdr:rowOff>0</xdr:rowOff>
    </xdr:from>
    <xdr:ext cx="184731" cy="264560"/>
    <xdr:sp macro="" textlink="">
      <xdr:nvSpPr>
        <xdr:cNvPr id="5351" name="TekstniOkvir 1"/>
        <xdr:cNvSpPr txBox="1"/>
      </xdr:nvSpPr>
      <xdr:spPr>
        <a:xfrm>
          <a:off x="5667375"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313</xdr:row>
      <xdr:rowOff>0</xdr:rowOff>
    </xdr:from>
    <xdr:ext cx="184731" cy="264560"/>
    <xdr:sp macro="" textlink="">
      <xdr:nvSpPr>
        <xdr:cNvPr id="5352" name="TekstniOkvir 1"/>
        <xdr:cNvSpPr txBox="1"/>
      </xdr:nvSpPr>
      <xdr:spPr>
        <a:xfrm>
          <a:off x="5667375"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313</xdr:row>
      <xdr:rowOff>0</xdr:rowOff>
    </xdr:from>
    <xdr:ext cx="184731" cy="264560"/>
    <xdr:sp macro="" textlink="">
      <xdr:nvSpPr>
        <xdr:cNvPr id="5353" name="TekstniOkvir 1"/>
        <xdr:cNvSpPr txBox="1"/>
      </xdr:nvSpPr>
      <xdr:spPr>
        <a:xfrm>
          <a:off x="5667375" y="767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5354"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5355"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5356"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278</xdr:row>
      <xdr:rowOff>0</xdr:rowOff>
    </xdr:from>
    <xdr:ext cx="184731" cy="264560"/>
    <xdr:sp macro="" textlink="">
      <xdr:nvSpPr>
        <xdr:cNvPr id="5357" name="TekstniOkvir 1"/>
        <xdr:cNvSpPr txBox="1"/>
      </xdr:nvSpPr>
      <xdr:spPr>
        <a:xfrm>
          <a:off x="3676650" y="6825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358"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359"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360"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361"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312</xdr:row>
      <xdr:rowOff>0</xdr:rowOff>
    </xdr:from>
    <xdr:ext cx="184731" cy="264560"/>
    <xdr:sp macro="" textlink="">
      <xdr:nvSpPr>
        <xdr:cNvPr id="5362" name="TekstniOkvir 1"/>
        <xdr:cNvSpPr txBox="1"/>
      </xdr:nvSpPr>
      <xdr:spPr>
        <a:xfrm>
          <a:off x="1628775"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312</xdr:row>
      <xdr:rowOff>0</xdr:rowOff>
    </xdr:from>
    <xdr:ext cx="184731" cy="264560"/>
    <xdr:sp macro="" textlink="">
      <xdr:nvSpPr>
        <xdr:cNvPr id="5363" name="TekstniOkvir 1"/>
        <xdr:cNvSpPr txBox="1"/>
      </xdr:nvSpPr>
      <xdr:spPr>
        <a:xfrm>
          <a:off x="1628775"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312</xdr:row>
      <xdr:rowOff>0</xdr:rowOff>
    </xdr:from>
    <xdr:ext cx="184731" cy="264560"/>
    <xdr:sp macro="" textlink="">
      <xdr:nvSpPr>
        <xdr:cNvPr id="5364" name="TekstniOkvir 1"/>
        <xdr:cNvSpPr txBox="1"/>
      </xdr:nvSpPr>
      <xdr:spPr>
        <a:xfrm>
          <a:off x="1628775"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312</xdr:row>
      <xdr:rowOff>0</xdr:rowOff>
    </xdr:from>
    <xdr:ext cx="184731" cy="264560"/>
    <xdr:sp macro="" textlink="">
      <xdr:nvSpPr>
        <xdr:cNvPr id="5365" name="TekstniOkvir 1"/>
        <xdr:cNvSpPr txBox="1"/>
      </xdr:nvSpPr>
      <xdr:spPr>
        <a:xfrm>
          <a:off x="1628775" y="765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6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6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6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6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7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8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39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0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1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2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3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4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5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6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7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8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49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498"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499"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500"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501"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502"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162</xdr:row>
      <xdr:rowOff>0</xdr:rowOff>
    </xdr:from>
    <xdr:ext cx="184731" cy="264560"/>
    <xdr:sp macro="" textlink="">
      <xdr:nvSpPr>
        <xdr:cNvPr id="5503" name="TekstniOkvir 1"/>
        <xdr:cNvSpPr txBox="1"/>
      </xdr:nvSpPr>
      <xdr:spPr>
        <a:xfrm>
          <a:off x="1628775" y="3871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4"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5"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6"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7"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8"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160</xdr:row>
      <xdr:rowOff>0</xdr:rowOff>
    </xdr:from>
    <xdr:ext cx="184731" cy="264560"/>
    <xdr:sp macro="" textlink="">
      <xdr:nvSpPr>
        <xdr:cNvPr id="5509" name="TekstniOkvir 1"/>
        <xdr:cNvSpPr txBox="1"/>
      </xdr:nvSpPr>
      <xdr:spPr>
        <a:xfrm>
          <a:off x="1628775" y="3713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0"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1"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2"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3"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4"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164</xdr:row>
      <xdr:rowOff>0</xdr:rowOff>
    </xdr:from>
    <xdr:ext cx="184731" cy="264560"/>
    <xdr:sp macro="" textlink="">
      <xdr:nvSpPr>
        <xdr:cNvPr id="5515" name="TekstniOkvir 1"/>
        <xdr:cNvSpPr txBox="1"/>
      </xdr:nvSpPr>
      <xdr:spPr>
        <a:xfrm>
          <a:off x="1628775" y="4002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16"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17"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18"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19"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20"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163</xdr:row>
      <xdr:rowOff>0</xdr:rowOff>
    </xdr:from>
    <xdr:ext cx="184731" cy="264560"/>
    <xdr:sp macro="" textlink="">
      <xdr:nvSpPr>
        <xdr:cNvPr id="5521" name="TekstniOkvir 1"/>
        <xdr:cNvSpPr txBox="1"/>
      </xdr:nvSpPr>
      <xdr:spPr>
        <a:xfrm>
          <a:off x="1628775" y="388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2"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3"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4"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5"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6"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7"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8"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29"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30"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31"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32"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533"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4"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5"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6"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7"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8"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169</xdr:row>
      <xdr:rowOff>0</xdr:rowOff>
    </xdr:from>
    <xdr:ext cx="184731" cy="264560"/>
    <xdr:sp macro="" textlink="">
      <xdr:nvSpPr>
        <xdr:cNvPr id="5539" name="TekstniOkvir 1"/>
        <xdr:cNvSpPr txBox="1"/>
      </xdr:nvSpPr>
      <xdr:spPr>
        <a:xfrm>
          <a:off x="1628775" y="4192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0"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1"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2"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3"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4"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167</xdr:row>
      <xdr:rowOff>0</xdr:rowOff>
    </xdr:from>
    <xdr:ext cx="184731" cy="264560"/>
    <xdr:sp macro="" textlink="">
      <xdr:nvSpPr>
        <xdr:cNvPr id="5545" name="TekstniOkvir 1"/>
        <xdr:cNvSpPr txBox="1"/>
      </xdr:nvSpPr>
      <xdr:spPr>
        <a:xfrm>
          <a:off x="1628775" y="413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46"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47"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48"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49"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0"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1"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2"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3"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4"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5"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6"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7"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8"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59"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0"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1"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2"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3"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4"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5"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6"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7"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8"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171</xdr:row>
      <xdr:rowOff>0</xdr:rowOff>
    </xdr:from>
    <xdr:ext cx="184731" cy="264560"/>
    <xdr:sp macro="" textlink="">
      <xdr:nvSpPr>
        <xdr:cNvPr id="5569" name="TekstniOkvir 1"/>
        <xdr:cNvSpPr txBox="1"/>
      </xdr:nvSpPr>
      <xdr:spPr>
        <a:xfrm>
          <a:off x="1628775" y="425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0"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1"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2"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3"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4"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175</xdr:row>
      <xdr:rowOff>0</xdr:rowOff>
    </xdr:from>
    <xdr:ext cx="184731" cy="264560"/>
    <xdr:sp macro="" textlink="">
      <xdr:nvSpPr>
        <xdr:cNvPr id="5575" name="TekstniOkvir 1"/>
        <xdr:cNvSpPr txBox="1"/>
      </xdr:nvSpPr>
      <xdr:spPr>
        <a:xfrm>
          <a:off x="1628775" y="4383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76"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77"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78"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79"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80"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173</xdr:row>
      <xdr:rowOff>0</xdr:rowOff>
    </xdr:from>
    <xdr:ext cx="184731" cy="264560"/>
    <xdr:sp macro="" textlink="">
      <xdr:nvSpPr>
        <xdr:cNvPr id="5581" name="TekstniOkvir 1"/>
        <xdr:cNvSpPr txBox="1"/>
      </xdr:nvSpPr>
      <xdr:spPr>
        <a:xfrm>
          <a:off x="1628775" y="4311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2"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3"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4"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5"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6"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144</xdr:row>
      <xdr:rowOff>0</xdr:rowOff>
    </xdr:from>
    <xdr:ext cx="184731" cy="264560"/>
    <xdr:sp macro="" textlink="">
      <xdr:nvSpPr>
        <xdr:cNvPr id="5587" name="TekstniOkvir 1"/>
        <xdr:cNvSpPr txBox="1"/>
      </xdr:nvSpPr>
      <xdr:spPr>
        <a:xfrm>
          <a:off x="1628775" y="3112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88"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89"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90"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91"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92"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177</xdr:row>
      <xdr:rowOff>0</xdr:rowOff>
    </xdr:from>
    <xdr:ext cx="184731" cy="264560"/>
    <xdr:sp macro="" textlink="">
      <xdr:nvSpPr>
        <xdr:cNvPr id="5593" name="TekstniOkvir 1"/>
        <xdr:cNvSpPr txBox="1"/>
      </xdr:nvSpPr>
      <xdr:spPr>
        <a:xfrm>
          <a:off x="1628775" y="4414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4"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5"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6"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7"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8"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148</xdr:row>
      <xdr:rowOff>0</xdr:rowOff>
    </xdr:from>
    <xdr:ext cx="184731" cy="264560"/>
    <xdr:sp macro="" textlink="">
      <xdr:nvSpPr>
        <xdr:cNvPr id="5599" name="TekstniOkvir 1"/>
        <xdr:cNvSpPr txBox="1"/>
      </xdr:nvSpPr>
      <xdr:spPr>
        <a:xfrm>
          <a:off x="1628775" y="3288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0"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1"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2"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3"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4"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146</xdr:row>
      <xdr:rowOff>0</xdr:rowOff>
    </xdr:from>
    <xdr:ext cx="184731" cy="264560"/>
    <xdr:sp macro="" textlink="">
      <xdr:nvSpPr>
        <xdr:cNvPr id="5605" name="TekstniOkvir 1"/>
        <xdr:cNvSpPr txBox="1"/>
      </xdr:nvSpPr>
      <xdr:spPr>
        <a:xfrm>
          <a:off x="1628775" y="3243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06"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07"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08"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09"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10"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152</xdr:row>
      <xdr:rowOff>0</xdr:rowOff>
    </xdr:from>
    <xdr:ext cx="184731" cy="264560"/>
    <xdr:sp macro="" textlink="">
      <xdr:nvSpPr>
        <xdr:cNvPr id="5611" name="TekstniOkvir 1"/>
        <xdr:cNvSpPr txBox="1"/>
      </xdr:nvSpPr>
      <xdr:spPr>
        <a:xfrm>
          <a:off x="1628775" y="3350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2"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3"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4"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5"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6"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150</xdr:row>
      <xdr:rowOff>0</xdr:rowOff>
    </xdr:from>
    <xdr:ext cx="184731" cy="264560"/>
    <xdr:sp macro="" textlink="">
      <xdr:nvSpPr>
        <xdr:cNvPr id="5617" name="TekstniOkvir 1"/>
        <xdr:cNvSpPr txBox="1"/>
      </xdr:nvSpPr>
      <xdr:spPr>
        <a:xfrm>
          <a:off x="1628775" y="3319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18"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19"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20"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21"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22"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623"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4"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5"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6"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7"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8"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629"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3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4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5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6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7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8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69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0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8"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19"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0"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1"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2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26"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27"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28"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29"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30"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180</xdr:row>
      <xdr:rowOff>0</xdr:rowOff>
    </xdr:from>
    <xdr:ext cx="184731" cy="264560"/>
    <xdr:sp macro="" textlink="">
      <xdr:nvSpPr>
        <xdr:cNvPr id="5731" name="TekstniOkvir 1"/>
        <xdr:cNvSpPr txBox="1"/>
      </xdr:nvSpPr>
      <xdr:spPr>
        <a:xfrm>
          <a:off x="1628775" y="446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2"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3"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4"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5"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6"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157</xdr:row>
      <xdr:rowOff>0</xdr:rowOff>
    </xdr:from>
    <xdr:ext cx="184731" cy="264560"/>
    <xdr:sp macro="" textlink="">
      <xdr:nvSpPr>
        <xdr:cNvPr id="5737" name="TekstniOkvir 1"/>
        <xdr:cNvSpPr txBox="1"/>
      </xdr:nvSpPr>
      <xdr:spPr>
        <a:xfrm>
          <a:off x="1628775" y="3497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38"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39"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40"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41"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742"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154</xdr:row>
      <xdr:rowOff>0</xdr:rowOff>
    </xdr:from>
    <xdr:ext cx="184731" cy="264560"/>
    <xdr:sp macro="" textlink="">
      <xdr:nvSpPr>
        <xdr:cNvPr id="5743" name="TekstniOkvir 1"/>
        <xdr:cNvSpPr txBox="1"/>
      </xdr:nvSpPr>
      <xdr:spPr>
        <a:xfrm>
          <a:off x="1628775" y="3422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44"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156</xdr:row>
      <xdr:rowOff>0</xdr:rowOff>
    </xdr:from>
    <xdr:ext cx="184731" cy="264560"/>
    <xdr:sp macro="" textlink="">
      <xdr:nvSpPr>
        <xdr:cNvPr id="5745" name="TekstniOkvir 1"/>
        <xdr:cNvSpPr txBox="1"/>
      </xdr:nvSpPr>
      <xdr:spPr>
        <a:xfrm>
          <a:off x="1628775" y="3481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46"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47"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48"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49"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50"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161</xdr:row>
      <xdr:rowOff>0</xdr:rowOff>
    </xdr:from>
    <xdr:ext cx="184731" cy="264560"/>
    <xdr:sp macro="" textlink="">
      <xdr:nvSpPr>
        <xdr:cNvPr id="5751" name="TekstniOkvir 1"/>
        <xdr:cNvSpPr txBox="1"/>
      </xdr:nvSpPr>
      <xdr:spPr>
        <a:xfrm>
          <a:off x="162877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2"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3"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4"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5"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6"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165</xdr:row>
      <xdr:rowOff>0</xdr:rowOff>
    </xdr:from>
    <xdr:ext cx="184731" cy="264560"/>
    <xdr:sp macro="" textlink="">
      <xdr:nvSpPr>
        <xdr:cNvPr id="5757" name="TekstniOkvir 1"/>
        <xdr:cNvSpPr txBox="1"/>
      </xdr:nvSpPr>
      <xdr:spPr>
        <a:xfrm>
          <a:off x="1628775" y="401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58"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59"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60"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61"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62"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182</xdr:row>
      <xdr:rowOff>0</xdr:rowOff>
    </xdr:from>
    <xdr:ext cx="184731" cy="264560"/>
    <xdr:sp macro="" textlink="">
      <xdr:nvSpPr>
        <xdr:cNvPr id="5763" name="TekstniOkvir 1"/>
        <xdr:cNvSpPr txBox="1"/>
      </xdr:nvSpPr>
      <xdr:spPr>
        <a:xfrm>
          <a:off x="1628775" y="4532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4"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5"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6"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7"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8"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769"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0"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1"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2"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3"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4"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775"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76"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77"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78"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79"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80"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186</xdr:row>
      <xdr:rowOff>0</xdr:rowOff>
    </xdr:from>
    <xdr:ext cx="184731" cy="396840"/>
    <xdr:sp macro="" textlink="">
      <xdr:nvSpPr>
        <xdr:cNvPr id="5781" name="TekstniOkvir 1"/>
        <xdr:cNvSpPr txBox="1"/>
      </xdr:nvSpPr>
      <xdr:spPr>
        <a:xfrm>
          <a:off x="1628775" y="46348650"/>
          <a:ext cx="184731"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2"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3"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4"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5"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6"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188</xdr:row>
      <xdr:rowOff>0</xdr:rowOff>
    </xdr:from>
    <xdr:ext cx="184731" cy="264560"/>
    <xdr:sp macro="" textlink="">
      <xdr:nvSpPr>
        <xdr:cNvPr id="5787" name="TekstniOkvir 1"/>
        <xdr:cNvSpPr txBox="1"/>
      </xdr:nvSpPr>
      <xdr:spPr>
        <a:xfrm>
          <a:off x="1628775" y="469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88"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89"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90"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91"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92"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190</xdr:row>
      <xdr:rowOff>0</xdr:rowOff>
    </xdr:from>
    <xdr:ext cx="184731" cy="264560"/>
    <xdr:sp macro="" textlink="">
      <xdr:nvSpPr>
        <xdr:cNvPr id="5793" name="TekstniOkvir 1"/>
        <xdr:cNvSpPr txBox="1"/>
      </xdr:nvSpPr>
      <xdr:spPr>
        <a:xfrm>
          <a:off x="1628775" y="4723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4"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5"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6"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7"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8"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191</xdr:row>
      <xdr:rowOff>0</xdr:rowOff>
    </xdr:from>
    <xdr:ext cx="184731" cy="264560"/>
    <xdr:sp macro="" textlink="">
      <xdr:nvSpPr>
        <xdr:cNvPr id="5799" name="TekstniOkvir 1"/>
        <xdr:cNvSpPr txBox="1"/>
      </xdr:nvSpPr>
      <xdr:spPr>
        <a:xfrm>
          <a:off x="1628775" y="4738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0"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1"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2"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3"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4"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193</xdr:row>
      <xdr:rowOff>0</xdr:rowOff>
    </xdr:from>
    <xdr:ext cx="184731" cy="264560"/>
    <xdr:sp macro="" textlink="">
      <xdr:nvSpPr>
        <xdr:cNvPr id="5805" name="TekstniOkvir 1"/>
        <xdr:cNvSpPr txBox="1"/>
      </xdr:nvSpPr>
      <xdr:spPr>
        <a:xfrm>
          <a:off x="1628775" y="4769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06"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07"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08"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09"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0"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1"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2"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3"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4"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5"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6"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7"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8"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19"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0"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1"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2"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3"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4"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5"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6"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7"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8"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29"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0"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1"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2"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3"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4"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5"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6"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7"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8"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39"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0"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1"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2"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3"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4"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5"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6"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195</xdr:row>
      <xdr:rowOff>0</xdr:rowOff>
    </xdr:from>
    <xdr:ext cx="184731" cy="264560"/>
    <xdr:sp macro="" textlink="">
      <xdr:nvSpPr>
        <xdr:cNvPr id="5847" name="TekstniOkvir 1"/>
        <xdr:cNvSpPr txBox="1"/>
      </xdr:nvSpPr>
      <xdr:spPr>
        <a:xfrm>
          <a:off x="1628775" y="4798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48"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49"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50"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51"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52"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183</xdr:row>
      <xdr:rowOff>0</xdr:rowOff>
    </xdr:from>
    <xdr:ext cx="184731" cy="264560"/>
    <xdr:sp macro="" textlink="">
      <xdr:nvSpPr>
        <xdr:cNvPr id="5853" name="TekstniOkvir 1"/>
        <xdr:cNvSpPr txBox="1"/>
      </xdr:nvSpPr>
      <xdr:spPr>
        <a:xfrm>
          <a:off x="16287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4"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5"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6"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7"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8"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185</xdr:row>
      <xdr:rowOff>0</xdr:rowOff>
    </xdr:from>
    <xdr:ext cx="184731" cy="264560"/>
    <xdr:sp macro="" textlink="">
      <xdr:nvSpPr>
        <xdr:cNvPr id="5859" name="TekstniOkvir 1"/>
        <xdr:cNvSpPr txBox="1"/>
      </xdr:nvSpPr>
      <xdr:spPr>
        <a:xfrm>
          <a:off x="1628775" y="461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215</xdr:row>
      <xdr:rowOff>0</xdr:rowOff>
    </xdr:from>
    <xdr:ext cx="184731" cy="264560"/>
    <xdr:sp macro="" textlink="">
      <xdr:nvSpPr>
        <xdr:cNvPr id="5860" name="TekstniOkvir 1"/>
        <xdr:cNvSpPr txBox="1"/>
      </xdr:nvSpPr>
      <xdr:spPr>
        <a:xfrm>
          <a:off x="5667375" y="521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215</xdr:row>
      <xdr:rowOff>0</xdr:rowOff>
    </xdr:from>
    <xdr:ext cx="184731" cy="264560"/>
    <xdr:sp macro="" textlink="">
      <xdr:nvSpPr>
        <xdr:cNvPr id="5861" name="TekstniOkvir 1"/>
        <xdr:cNvSpPr txBox="1"/>
      </xdr:nvSpPr>
      <xdr:spPr>
        <a:xfrm>
          <a:off x="5667375" y="521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215</xdr:row>
      <xdr:rowOff>0</xdr:rowOff>
    </xdr:from>
    <xdr:ext cx="184731" cy="264560"/>
    <xdr:sp macro="" textlink="">
      <xdr:nvSpPr>
        <xdr:cNvPr id="5862" name="TekstniOkvir 1"/>
        <xdr:cNvSpPr txBox="1"/>
      </xdr:nvSpPr>
      <xdr:spPr>
        <a:xfrm>
          <a:off x="5667375" y="521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215</xdr:row>
      <xdr:rowOff>0</xdr:rowOff>
    </xdr:from>
    <xdr:ext cx="184731" cy="264560"/>
    <xdr:sp macro="" textlink="">
      <xdr:nvSpPr>
        <xdr:cNvPr id="5863" name="TekstniOkvir 1"/>
        <xdr:cNvSpPr txBox="1"/>
      </xdr:nvSpPr>
      <xdr:spPr>
        <a:xfrm>
          <a:off x="5667375" y="521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4"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5"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6"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7"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8"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69"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70"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71"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72"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315</xdr:row>
      <xdr:rowOff>0</xdr:rowOff>
    </xdr:from>
    <xdr:ext cx="184731" cy="264560"/>
    <xdr:sp macro="" textlink="">
      <xdr:nvSpPr>
        <xdr:cNvPr id="5873" name="TekstniOkvir 1"/>
        <xdr:cNvSpPr txBox="1"/>
      </xdr:nvSpPr>
      <xdr:spPr>
        <a:xfrm>
          <a:off x="1628775" y="770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281</xdr:row>
      <xdr:rowOff>0</xdr:rowOff>
    </xdr:from>
    <xdr:ext cx="184731" cy="264560"/>
    <xdr:sp macro="" textlink="">
      <xdr:nvSpPr>
        <xdr:cNvPr id="5874" name="TekstniOkvir 1"/>
        <xdr:cNvSpPr txBox="1"/>
      </xdr:nvSpPr>
      <xdr:spPr>
        <a:xfrm>
          <a:off x="16287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281</xdr:row>
      <xdr:rowOff>0</xdr:rowOff>
    </xdr:from>
    <xdr:ext cx="184731" cy="264560"/>
    <xdr:sp macro="" textlink="">
      <xdr:nvSpPr>
        <xdr:cNvPr id="5875" name="TekstniOkvir 1"/>
        <xdr:cNvSpPr txBox="1"/>
      </xdr:nvSpPr>
      <xdr:spPr>
        <a:xfrm>
          <a:off x="16287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281</xdr:row>
      <xdr:rowOff>0</xdr:rowOff>
    </xdr:from>
    <xdr:ext cx="184731" cy="264560"/>
    <xdr:sp macro="" textlink="">
      <xdr:nvSpPr>
        <xdr:cNvPr id="5876" name="TekstniOkvir 1"/>
        <xdr:cNvSpPr txBox="1"/>
      </xdr:nvSpPr>
      <xdr:spPr>
        <a:xfrm>
          <a:off x="16287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281</xdr:row>
      <xdr:rowOff>0</xdr:rowOff>
    </xdr:from>
    <xdr:ext cx="184731" cy="264560"/>
    <xdr:sp macro="" textlink="">
      <xdr:nvSpPr>
        <xdr:cNvPr id="5877" name="TekstniOkvir 1"/>
        <xdr:cNvSpPr txBox="1"/>
      </xdr:nvSpPr>
      <xdr:spPr>
        <a:xfrm>
          <a:off x="1628775" y="6868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878"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879"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880"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301</xdr:row>
      <xdr:rowOff>0</xdr:rowOff>
    </xdr:from>
    <xdr:ext cx="184731" cy="264560"/>
    <xdr:sp macro="" textlink="">
      <xdr:nvSpPr>
        <xdr:cNvPr id="5881" name="TekstniOkvir 1"/>
        <xdr:cNvSpPr txBox="1"/>
      </xdr:nvSpPr>
      <xdr:spPr>
        <a:xfrm>
          <a:off x="3676650" y="735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2"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3"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4"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5"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6"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7"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8"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89"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0"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1"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2"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3"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4"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5"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6"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302</xdr:row>
      <xdr:rowOff>0</xdr:rowOff>
    </xdr:from>
    <xdr:ext cx="184731" cy="264560"/>
    <xdr:sp macro="" textlink="">
      <xdr:nvSpPr>
        <xdr:cNvPr id="5897" name="TekstniOkvir 1"/>
        <xdr:cNvSpPr txBox="1"/>
      </xdr:nvSpPr>
      <xdr:spPr>
        <a:xfrm>
          <a:off x="3676650" y="7370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308</xdr:row>
      <xdr:rowOff>0</xdr:rowOff>
    </xdr:from>
    <xdr:ext cx="184731" cy="264560"/>
    <xdr:sp macro="" textlink="">
      <xdr:nvSpPr>
        <xdr:cNvPr id="5898" name="TekstniOkvir 1"/>
        <xdr:cNvSpPr txBox="1"/>
      </xdr:nvSpPr>
      <xdr:spPr>
        <a:xfrm>
          <a:off x="1628775" y="7529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308</xdr:row>
      <xdr:rowOff>0</xdr:rowOff>
    </xdr:from>
    <xdr:ext cx="184731" cy="264560"/>
    <xdr:sp macro="" textlink="">
      <xdr:nvSpPr>
        <xdr:cNvPr id="5899" name="TekstniOkvir 1"/>
        <xdr:cNvSpPr txBox="1"/>
      </xdr:nvSpPr>
      <xdr:spPr>
        <a:xfrm>
          <a:off x="1628775" y="7529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2"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3"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4"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5"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6"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7"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8"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19"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0"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1"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2"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3"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4"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5"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6"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7"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8"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29"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30"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31"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32"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321</xdr:row>
      <xdr:rowOff>0</xdr:rowOff>
    </xdr:from>
    <xdr:ext cx="184731" cy="264560"/>
    <xdr:sp macro="" textlink="">
      <xdr:nvSpPr>
        <xdr:cNvPr id="2033" name="TekstniOkvir 1"/>
        <xdr:cNvSpPr txBox="1"/>
      </xdr:nvSpPr>
      <xdr:spPr>
        <a:xfrm>
          <a:off x="3676650"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4"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5"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6"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7"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8"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39"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0"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1"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2"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3"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4"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5"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6"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7"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8"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49"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0"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1"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2"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3"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4"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321</xdr:row>
      <xdr:rowOff>0</xdr:rowOff>
    </xdr:from>
    <xdr:ext cx="184731" cy="264560"/>
    <xdr:sp macro="" textlink="">
      <xdr:nvSpPr>
        <xdr:cNvPr id="2055" name="TekstniOkvir 1"/>
        <xdr:cNvSpPr txBox="1"/>
      </xdr:nvSpPr>
      <xdr:spPr>
        <a:xfrm>
          <a:off x="5667375" y="1483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0"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1"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2"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3"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4"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5"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6"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7"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8"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09"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0"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1"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2"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3"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4"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5"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6"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7"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8"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19"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20"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323</xdr:row>
      <xdr:rowOff>0</xdr:rowOff>
    </xdr:from>
    <xdr:ext cx="184731" cy="264560"/>
    <xdr:sp macro="" textlink="">
      <xdr:nvSpPr>
        <xdr:cNvPr id="2121" name="TekstniOkvir 1"/>
        <xdr:cNvSpPr txBox="1"/>
      </xdr:nvSpPr>
      <xdr:spPr>
        <a:xfrm>
          <a:off x="3676650"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2"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3"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4"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5"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6"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7"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8"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29"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0"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1"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2"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3"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4"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5"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6"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7"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8"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39"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40"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41"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42"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323</xdr:row>
      <xdr:rowOff>0</xdr:rowOff>
    </xdr:from>
    <xdr:ext cx="184731" cy="264560"/>
    <xdr:sp macro="" textlink="">
      <xdr:nvSpPr>
        <xdr:cNvPr id="2143" name="TekstniOkvir 1"/>
        <xdr:cNvSpPr txBox="1"/>
      </xdr:nvSpPr>
      <xdr:spPr>
        <a:xfrm>
          <a:off x="5667375" y="2087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88"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89"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0"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1"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2"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3"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4"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5"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6"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7"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8"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199"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0"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1"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2"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3"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4"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5"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6"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7"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8"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325</xdr:row>
      <xdr:rowOff>0</xdr:rowOff>
    </xdr:from>
    <xdr:ext cx="184731" cy="264560"/>
    <xdr:sp macro="" textlink="">
      <xdr:nvSpPr>
        <xdr:cNvPr id="2209" name="TekstniOkvir 1"/>
        <xdr:cNvSpPr txBox="1"/>
      </xdr:nvSpPr>
      <xdr:spPr>
        <a:xfrm>
          <a:off x="3676650"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0"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1"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2"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3"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4"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5"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6"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7"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8"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19"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0"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1"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2"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3"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4"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5"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6"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7"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8"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29"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30"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325</xdr:row>
      <xdr:rowOff>0</xdr:rowOff>
    </xdr:from>
    <xdr:ext cx="184731" cy="264560"/>
    <xdr:sp macro="" textlink="">
      <xdr:nvSpPr>
        <xdr:cNvPr id="2231" name="TekstniOkvir 1"/>
        <xdr:cNvSpPr txBox="1"/>
      </xdr:nvSpPr>
      <xdr:spPr>
        <a:xfrm>
          <a:off x="5667375" y="2373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76"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77"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78"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79"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0"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1"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2"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3"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4"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5"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6"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7"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8"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89"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0"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1"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2"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3"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4"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5"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6"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327</xdr:row>
      <xdr:rowOff>0</xdr:rowOff>
    </xdr:from>
    <xdr:ext cx="184731" cy="264560"/>
    <xdr:sp macro="" textlink="">
      <xdr:nvSpPr>
        <xdr:cNvPr id="2297" name="TekstniOkvir 1"/>
        <xdr:cNvSpPr txBox="1"/>
      </xdr:nvSpPr>
      <xdr:spPr>
        <a:xfrm>
          <a:off x="3676650"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298"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299"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0"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1"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2"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3"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4"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5"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6"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7"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8"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09"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0"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1"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2"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3"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4"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5"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6"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7"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8"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327</xdr:row>
      <xdr:rowOff>0</xdr:rowOff>
    </xdr:from>
    <xdr:ext cx="184731" cy="264560"/>
    <xdr:sp macro="" textlink="">
      <xdr:nvSpPr>
        <xdr:cNvPr id="2319" name="TekstniOkvir 1"/>
        <xdr:cNvSpPr txBox="1"/>
      </xdr:nvSpPr>
      <xdr:spPr>
        <a:xfrm>
          <a:off x="5667375" y="2678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0"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1"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2"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3"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4"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5"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6"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7"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8"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29"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0"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1"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2"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3"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4"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5"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6"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7"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8"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39"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40"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329</xdr:row>
      <xdr:rowOff>0</xdr:rowOff>
    </xdr:from>
    <xdr:ext cx="184731" cy="264560"/>
    <xdr:sp macro="" textlink="">
      <xdr:nvSpPr>
        <xdr:cNvPr id="2341" name="TekstniOkvir 1"/>
        <xdr:cNvSpPr txBox="1"/>
      </xdr:nvSpPr>
      <xdr:spPr>
        <a:xfrm>
          <a:off x="3676650"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2"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3"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4"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5"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6"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7"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8"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49"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0"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1"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2"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3"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4"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5"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6"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7"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8"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59"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60"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61"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62"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329</xdr:row>
      <xdr:rowOff>0</xdr:rowOff>
    </xdr:from>
    <xdr:ext cx="184731" cy="264560"/>
    <xdr:sp macro="" textlink="">
      <xdr:nvSpPr>
        <xdr:cNvPr id="2363" name="TekstniOkvir 1"/>
        <xdr:cNvSpPr txBox="1"/>
      </xdr:nvSpPr>
      <xdr:spPr>
        <a:xfrm>
          <a:off x="5667375" y="3246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28"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29"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0"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1"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2"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3"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4"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5"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6"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7"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8"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39"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0"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1"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2"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3"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4"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5"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6"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7"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8"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331</xdr:row>
      <xdr:rowOff>0</xdr:rowOff>
    </xdr:from>
    <xdr:ext cx="184731" cy="264560"/>
    <xdr:sp macro="" textlink="">
      <xdr:nvSpPr>
        <xdr:cNvPr id="2449" name="TekstniOkvir 1"/>
        <xdr:cNvSpPr txBox="1"/>
      </xdr:nvSpPr>
      <xdr:spPr>
        <a:xfrm>
          <a:off x="3676650"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0"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1"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2"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3"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4"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5"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6"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7"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8"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59"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0"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1"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2"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3"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4"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5"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6"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7"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8"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69"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0"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1"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2"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3"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4"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5"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6"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7"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8"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79"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0"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1"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2"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3"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4"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5"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6"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7"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8"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89"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90"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331</xdr:row>
      <xdr:rowOff>0</xdr:rowOff>
    </xdr:from>
    <xdr:ext cx="184731" cy="264560"/>
    <xdr:sp macro="" textlink="">
      <xdr:nvSpPr>
        <xdr:cNvPr id="2491" name="TekstniOkvir 1"/>
        <xdr:cNvSpPr txBox="1"/>
      </xdr:nvSpPr>
      <xdr:spPr>
        <a:xfrm>
          <a:off x="1628775" y="5052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4"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5"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6"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7"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8"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19"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0"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1"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2"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3"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4"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5"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6"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7"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8"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29"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0"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1"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2"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3"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4"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333</xdr:row>
      <xdr:rowOff>0</xdr:rowOff>
    </xdr:from>
    <xdr:ext cx="184731" cy="264560"/>
    <xdr:sp macro="" textlink="">
      <xdr:nvSpPr>
        <xdr:cNvPr id="2535" name="TekstniOkvir 1"/>
        <xdr:cNvSpPr txBox="1"/>
      </xdr:nvSpPr>
      <xdr:spPr>
        <a:xfrm>
          <a:off x="3676650" y="5206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36"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37"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38"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39"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0"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1"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2"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3"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4"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5"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6"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7"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8"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49"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0"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1"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2"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3"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4"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5"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6"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335</xdr:row>
      <xdr:rowOff>0</xdr:rowOff>
    </xdr:from>
    <xdr:ext cx="184731" cy="264560"/>
    <xdr:sp macro="" textlink="">
      <xdr:nvSpPr>
        <xdr:cNvPr id="2557" name="TekstniOkvir 1"/>
        <xdr:cNvSpPr txBox="1"/>
      </xdr:nvSpPr>
      <xdr:spPr>
        <a:xfrm>
          <a:off x="3676650" y="5434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88"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89"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0"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1"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2"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3"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4"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5"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6"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7"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8"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599"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0"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1"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2"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3"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4"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5"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6"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7"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8"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09"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10"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11"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12"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337</xdr:row>
      <xdr:rowOff>0</xdr:rowOff>
    </xdr:from>
    <xdr:ext cx="184731" cy="264560"/>
    <xdr:sp macro="" textlink="">
      <xdr:nvSpPr>
        <xdr:cNvPr id="2613" name="TekstniOkvir 1"/>
        <xdr:cNvSpPr txBox="1"/>
      </xdr:nvSpPr>
      <xdr:spPr>
        <a:xfrm>
          <a:off x="3676650"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337</xdr:row>
      <xdr:rowOff>0</xdr:rowOff>
    </xdr:from>
    <xdr:ext cx="184731" cy="264560"/>
    <xdr:sp macro="" textlink="">
      <xdr:nvSpPr>
        <xdr:cNvPr id="2614" name="TekstniOkvir 1"/>
        <xdr:cNvSpPr txBox="1"/>
      </xdr:nvSpPr>
      <xdr:spPr>
        <a:xfrm>
          <a:off x="5667375"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337</xdr:row>
      <xdr:rowOff>0</xdr:rowOff>
    </xdr:from>
    <xdr:ext cx="184731" cy="264560"/>
    <xdr:sp macro="" textlink="">
      <xdr:nvSpPr>
        <xdr:cNvPr id="2615" name="TekstniOkvir 1"/>
        <xdr:cNvSpPr txBox="1"/>
      </xdr:nvSpPr>
      <xdr:spPr>
        <a:xfrm>
          <a:off x="5667375"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337</xdr:row>
      <xdr:rowOff>0</xdr:rowOff>
    </xdr:from>
    <xdr:ext cx="184731" cy="264560"/>
    <xdr:sp macro="" textlink="">
      <xdr:nvSpPr>
        <xdr:cNvPr id="2616" name="TekstniOkvir 1"/>
        <xdr:cNvSpPr txBox="1"/>
      </xdr:nvSpPr>
      <xdr:spPr>
        <a:xfrm>
          <a:off x="5667375"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337</xdr:row>
      <xdr:rowOff>0</xdr:rowOff>
    </xdr:from>
    <xdr:ext cx="184731" cy="264560"/>
    <xdr:sp macro="" textlink="">
      <xdr:nvSpPr>
        <xdr:cNvPr id="2617" name="TekstniOkvir 1"/>
        <xdr:cNvSpPr txBox="1"/>
      </xdr:nvSpPr>
      <xdr:spPr>
        <a:xfrm>
          <a:off x="5667375" y="658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338</xdr:row>
      <xdr:rowOff>0</xdr:rowOff>
    </xdr:from>
    <xdr:ext cx="184731" cy="264560"/>
    <xdr:sp macro="" textlink="">
      <xdr:nvSpPr>
        <xdr:cNvPr id="2652" name="TekstniOkvir 1"/>
        <xdr:cNvSpPr txBox="1"/>
      </xdr:nvSpPr>
      <xdr:spPr>
        <a:xfrm>
          <a:off x="3676650" y="7163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338</xdr:row>
      <xdr:rowOff>0</xdr:rowOff>
    </xdr:from>
    <xdr:ext cx="184731" cy="264560"/>
    <xdr:sp macro="" textlink="">
      <xdr:nvSpPr>
        <xdr:cNvPr id="2653" name="TekstniOkvir 1"/>
        <xdr:cNvSpPr txBox="1"/>
      </xdr:nvSpPr>
      <xdr:spPr>
        <a:xfrm>
          <a:off x="3676650" y="7163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338</xdr:row>
      <xdr:rowOff>0</xdr:rowOff>
    </xdr:from>
    <xdr:ext cx="184731" cy="264560"/>
    <xdr:sp macro="" textlink="">
      <xdr:nvSpPr>
        <xdr:cNvPr id="2654" name="TekstniOkvir 1"/>
        <xdr:cNvSpPr txBox="1"/>
      </xdr:nvSpPr>
      <xdr:spPr>
        <a:xfrm>
          <a:off x="3676650" y="7163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338</xdr:row>
      <xdr:rowOff>0</xdr:rowOff>
    </xdr:from>
    <xdr:ext cx="184731" cy="264560"/>
    <xdr:sp macro="" textlink="">
      <xdr:nvSpPr>
        <xdr:cNvPr id="2655" name="TekstniOkvir 1"/>
        <xdr:cNvSpPr txBox="1"/>
      </xdr:nvSpPr>
      <xdr:spPr>
        <a:xfrm>
          <a:off x="3676650" y="7163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56"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57"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58"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59"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0"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1"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2"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3"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4"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5"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6"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7"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8"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69"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0"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1"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2"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3"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4"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5"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6"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77"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339</xdr:row>
      <xdr:rowOff>0</xdr:rowOff>
    </xdr:from>
    <xdr:ext cx="184731" cy="264560"/>
    <xdr:sp macro="" textlink="">
      <xdr:nvSpPr>
        <xdr:cNvPr id="2678" name="TekstniOkvir 1"/>
        <xdr:cNvSpPr txBox="1"/>
      </xdr:nvSpPr>
      <xdr:spPr>
        <a:xfrm>
          <a:off x="5667375"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339</xdr:row>
      <xdr:rowOff>0</xdr:rowOff>
    </xdr:from>
    <xdr:ext cx="184731" cy="264560"/>
    <xdr:sp macro="" textlink="">
      <xdr:nvSpPr>
        <xdr:cNvPr id="2679" name="TekstniOkvir 1"/>
        <xdr:cNvSpPr txBox="1"/>
      </xdr:nvSpPr>
      <xdr:spPr>
        <a:xfrm>
          <a:off x="5667375"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339</xdr:row>
      <xdr:rowOff>0</xdr:rowOff>
    </xdr:from>
    <xdr:ext cx="184731" cy="264560"/>
    <xdr:sp macro="" textlink="">
      <xdr:nvSpPr>
        <xdr:cNvPr id="2680" name="TekstniOkvir 1"/>
        <xdr:cNvSpPr txBox="1"/>
      </xdr:nvSpPr>
      <xdr:spPr>
        <a:xfrm>
          <a:off x="5667375"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5</xdr:col>
      <xdr:colOff>1162050</xdr:colOff>
      <xdr:row>339</xdr:row>
      <xdr:rowOff>0</xdr:rowOff>
    </xdr:from>
    <xdr:ext cx="184731" cy="264560"/>
    <xdr:sp macro="" textlink="">
      <xdr:nvSpPr>
        <xdr:cNvPr id="2681" name="TekstniOkvir 1"/>
        <xdr:cNvSpPr txBox="1"/>
      </xdr:nvSpPr>
      <xdr:spPr>
        <a:xfrm>
          <a:off x="5667375"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82"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83"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84"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339</xdr:row>
      <xdr:rowOff>0</xdr:rowOff>
    </xdr:from>
    <xdr:ext cx="184731" cy="264560"/>
    <xdr:sp macro="" textlink="">
      <xdr:nvSpPr>
        <xdr:cNvPr id="2685" name="TekstniOkvir 1"/>
        <xdr:cNvSpPr txBox="1"/>
      </xdr:nvSpPr>
      <xdr:spPr>
        <a:xfrm>
          <a:off x="3676650" y="717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86"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87"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88"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89"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0"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1"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2"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3"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4"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5"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6"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7"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8"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699"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0"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1"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2"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3"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4"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5"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6"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2</xdr:col>
      <xdr:colOff>1162050</xdr:colOff>
      <xdr:row>341</xdr:row>
      <xdr:rowOff>0</xdr:rowOff>
    </xdr:from>
    <xdr:ext cx="184731" cy="264560"/>
    <xdr:sp macro="" textlink="">
      <xdr:nvSpPr>
        <xdr:cNvPr id="2707" name="TekstniOkvir 1"/>
        <xdr:cNvSpPr txBox="1"/>
      </xdr:nvSpPr>
      <xdr:spPr>
        <a:xfrm>
          <a:off x="3676650"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341</xdr:row>
      <xdr:rowOff>0</xdr:rowOff>
    </xdr:from>
    <xdr:ext cx="184731" cy="264560"/>
    <xdr:sp macro="" textlink="">
      <xdr:nvSpPr>
        <xdr:cNvPr id="2708" name="TekstniOkvir 1"/>
        <xdr:cNvSpPr txBox="1"/>
      </xdr:nvSpPr>
      <xdr:spPr>
        <a:xfrm>
          <a:off x="1628775"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341</xdr:row>
      <xdr:rowOff>0</xdr:rowOff>
    </xdr:from>
    <xdr:ext cx="184731" cy="264560"/>
    <xdr:sp macro="" textlink="">
      <xdr:nvSpPr>
        <xdr:cNvPr id="2709" name="TekstniOkvir 1"/>
        <xdr:cNvSpPr txBox="1"/>
      </xdr:nvSpPr>
      <xdr:spPr>
        <a:xfrm>
          <a:off x="1628775"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341</xdr:row>
      <xdr:rowOff>0</xdr:rowOff>
    </xdr:from>
    <xdr:ext cx="184731" cy="264560"/>
    <xdr:sp macro="" textlink="">
      <xdr:nvSpPr>
        <xdr:cNvPr id="2710" name="TekstniOkvir 1"/>
        <xdr:cNvSpPr txBox="1"/>
      </xdr:nvSpPr>
      <xdr:spPr>
        <a:xfrm>
          <a:off x="1628775"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oneCellAnchor>
    <xdr:from>
      <xdr:col>1</xdr:col>
      <xdr:colOff>1162050</xdr:colOff>
      <xdr:row>341</xdr:row>
      <xdr:rowOff>0</xdr:rowOff>
    </xdr:from>
    <xdr:ext cx="184731" cy="264560"/>
    <xdr:sp macro="" textlink="">
      <xdr:nvSpPr>
        <xdr:cNvPr id="2711" name="TekstniOkvir 1"/>
        <xdr:cNvSpPr txBox="1"/>
      </xdr:nvSpPr>
      <xdr:spPr>
        <a:xfrm>
          <a:off x="1628775" y="805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a:p>
      </xdr:txBody>
    </xdr:sp>
    <xdr:clientData/>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46"/>
  <sheetViews>
    <sheetView tabSelected="1" view="pageLayout" topLeftCell="A4" zoomScaleNormal="100" workbookViewId="0">
      <selection activeCell="F37" sqref="F37:F40"/>
    </sheetView>
  </sheetViews>
  <sheetFormatPr defaultRowHeight="12.75" x14ac:dyDescent="0.2"/>
  <cols>
    <col min="1" max="1" width="17.28515625" customWidth="1"/>
    <col min="2" max="2" width="16" customWidth="1"/>
    <col min="4" max="4" width="22.28515625" customWidth="1"/>
  </cols>
  <sheetData>
    <row r="4" spans="1:6" ht="15" customHeight="1" x14ac:dyDescent="0.2">
      <c r="A4" s="112" t="s">
        <v>165</v>
      </c>
      <c r="B4" s="312" t="s">
        <v>163</v>
      </c>
      <c r="C4" s="312"/>
      <c r="D4" s="312"/>
      <c r="E4" s="312"/>
      <c r="F4" s="312"/>
    </row>
    <row r="5" spans="1:6" ht="15.75" x14ac:dyDescent="0.25">
      <c r="A5" s="114"/>
      <c r="B5" s="115"/>
      <c r="C5" s="112"/>
      <c r="D5" s="112"/>
      <c r="E5" s="116"/>
      <c r="F5" s="117"/>
    </row>
    <row r="6" spans="1:6" ht="15.75" x14ac:dyDescent="0.25">
      <c r="A6" s="114"/>
      <c r="B6" s="118"/>
      <c r="C6" s="119"/>
      <c r="D6" s="112"/>
      <c r="E6" s="116"/>
      <c r="F6" s="117"/>
    </row>
    <row r="7" spans="1:6" ht="15.75" x14ac:dyDescent="0.25">
      <c r="A7" s="120" t="s">
        <v>166</v>
      </c>
      <c r="B7" s="115" t="s">
        <v>170</v>
      </c>
      <c r="C7" s="121"/>
      <c r="D7" s="121"/>
      <c r="E7" s="122"/>
      <c r="F7" s="123"/>
    </row>
    <row r="8" spans="1:6" ht="15.75" x14ac:dyDescent="0.25">
      <c r="A8" s="120"/>
      <c r="B8" s="115" t="s">
        <v>169</v>
      </c>
      <c r="C8" s="121"/>
      <c r="D8" s="121"/>
      <c r="E8" s="122"/>
      <c r="F8" s="123"/>
    </row>
    <row r="9" spans="1:6" ht="15.75" x14ac:dyDescent="0.25">
      <c r="A9" s="114"/>
      <c r="B9" s="115"/>
      <c r="C9" s="112"/>
      <c r="D9" s="112"/>
      <c r="E9" s="116"/>
      <c r="F9" s="117"/>
    </row>
    <row r="10" spans="1:6" ht="12.75" customHeight="1" x14ac:dyDescent="0.25">
      <c r="A10" s="114"/>
      <c r="B10" s="112"/>
      <c r="C10" s="112"/>
      <c r="D10" s="112"/>
      <c r="E10" s="116"/>
      <c r="F10" s="117"/>
    </row>
    <row r="11" spans="1:6" ht="15.75" x14ac:dyDescent="0.25">
      <c r="A11" s="120" t="s">
        <v>167</v>
      </c>
      <c r="B11" s="109" t="s">
        <v>162</v>
      </c>
      <c r="C11" s="121"/>
      <c r="D11" s="121"/>
      <c r="E11" s="122"/>
      <c r="F11" s="123"/>
    </row>
    <row r="12" spans="1:6" ht="12.75" customHeight="1" x14ac:dyDescent="0.25">
      <c r="A12" s="114"/>
      <c r="B12" s="110"/>
      <c r="C12" s="124"/>
      <c r="D12" s="124"/>
      <c r="E12" s="124"/>
      <c r="F12" s="117"/>
    </row>
    <row r="13" spans="1:6" ht="15.75" x14ac:dyDescent="0.25">
      <c r="A13" s="127" t="s">
        <v>168</v>
      </c>
      <c r="B13" s="129" t="s">
        <v>164</v>
      </c>
      <c r="C13" s="112"/>
      <c r="D13" s="117"/>
      <c r="E13" s="116"/>
      <c r="F13" s="117"/>
    </row>
    <row r="14" spans="1:6" ht="15.75" x14ac:dyDescent="0.25">
      <c r="A14" s="114"/>
      <c r="B14" s="120"/>
      <c r="C14" s="112"/>
      <c r="D14" s="112"/>
      <c r="E14" s="116"/>
      <c r="F14" s="117"/>
    </row>
    <row r="15" spans="1:6" ht="15.75" x14ac:dyDescent="0.25">
      <c r="A15" s="112"/>
      <c r="B15" s="124"/>
      <c r="C15" s="112"/>
      <c r="D15" s="112"/>
      <c r="E15" s="112"/>
      <c r="F15" s="116"/>
    </row>
    <row r="16" spans="1:6" ht="52.5" customHeight="1" x14ac:dyDescent="0.25">
      <c r="A16" s="111"/>
    </row>
    <row r="17" spans="1:6" ht="18.75" customHeight="1" x14ac:dyDescent="0.25">
      <c r="A17" s="111"/>
      <c r="B17" s="125"/>
      <c r="C17" s="125"/>
      <c r="D17" s="125"/>
      <c r="E17" s="125"/>
      <c r="F17" s="125"/>
    </row>
    <row r="18" spans="1:6" ht="15.75" x14ac:dyDescent="0.25">
      <c r="A18" s="111"/>
      <c r="B18" s="113"/>
      <c r="C18" s="113"/>
      <c r="D18" s="113"/>
      <c r="E18" s="113"/>
      <c r="F18" s="126"/>
    </row>
    <row r="19" spans="1:6" ht="15.75" x14ac:dyDescent="0.25">
      <c r="A19" s="111"/>
      <c r="B19" s="113"/>
      <c r="C19" s="113"/>
      <c r="D19" s="113"/>
      <c r="E19" s="113"/>
      <c r="F19" s="126"/>
    </row>
    <row r="20" spans="1:6" ht="15.75" x14ac:dyDescent="0.2">
      <c r="C20" s="128"/>
      <c r="D20" s="112"/>
      <c r="E20" s="112"/>
      <c r="F20" s="116"/>
    </row>
    <row r="26" spans="1:6" ht="57" customHeight="1" x14ac:dyDescent="0.2">
      <c r="B26" s="310" t="s">
        <v>171</v>
      </c>
      <c r="C26" s="310"/>
      <c r="D26" s="310"/>
      <c r="E26" s="310"/>
      <c r="F26" s="311"/>
    </row>
    <row r="29" spans="1:6" x14ac:dyDescent="0.2">
      <c r="A29" s="229" t="s">
        <v>508</v>
      </c>
    </row>
    <row r="30" spans="1:6" x14ac:dyDescent="0.2">
      <c r="D30" s="179"/>
    </row>
    <row r="31" spans="1:6" x14ac:dyDescent="0.2">
      <c r="A31" s="229" t="s">
        <v>509</v>
      </c>
      <c r="D31" s="179">
        <f>'mapa 1 građ-obrtnički'!F217</f>
        <v>0</v>
      </c>
    </row>
    <row r="32" spans="1:6" x14ac:dyDescent="0.2">
      <c r="D32" s="179"/>
    </row>
    <row r="33" spans="1:5" x14ac:dyDescent="0.2">
      <c r="A33" s="229" t="s">
        <v>510</v>
      </c>
      <c r="D33" s="179">
        <f>'mapa 4 VIK'!F89</f>
        <v>0</v>
      </c>
    </row>
    <row r="34" spans="1:5" x14ac:dyDescent="0.2">
      <c r="D34" s="179"/>
    </row>
    <row r="35" spans="1:5" x14ac:dyDescent="0.2">
      <c r="A35" s="229" t="s">
        <v>511</v>
      </c>
      <c r="D35" s="179">
        <f>'mapa 3 elektrotehnički'!F106</f>
        <v>0</v>
      </c>
    </row>
    <row r="36" spans="1:5" x14ac:dyDescent="0.2">
      <c r="D36" s="179"/>
    </row>
    <row r="37" spans="1:5" x14ac:dyDescent="0.2">
      <c r="A37" s="229" t="s">
        <v>512</v>
      </c>
      <c r="D37" s="179">
        <f>'mapa5 strojarski tehnika'!F344</f>
        <v>0</v>
      </c>
    </row>
    <row r="38" spans="1:5" x14ac:dyDescent="0.2">
      <c r="D38" s="179"/>
    </row>
    <row r="39" spans="1:5" x14ac:dyDescent="0.2">
      <c r="A39" s="229" t="s">
        <v>513</v>
      </c>
      <c r="D39" s="179">
        <f>'mapa 6 elektro tehnika'!F108</f>
        <v>0</v>
      </c>
    </row>
    <row r="40" spans="1:5" x14ac:dyDescent="0.2">
      <c r="A40" s="230"/>
      <c r="B40" s="230"/>
      <c r="C40" s="230"/>
      <c r="D40" s="538"/>
      <c r="E40" s="230"/>
    </row>
    <row r="41" spans="1:5" x14ac:dyDescent="0.2">
      <c r="D41" s="179"/>
    </row>
    <row r="42" spans="1:5" x14ac:dyDescent="0.2">
      <c r="A42" s="173" t="s">
        <v>24</v>
      </c>
      <c r="D42" s="179">
        <f>D31+D33+D35+D37+D39</f>
        <v>0</v>
      </c>
    </row>
    <row r="43" spans="1:5" x14ac:dyDescent="0.2">
      <c r="A43" s="229" t="s">
        <v>514</v>
      </c>
      <c r="D43" s="179">
        <f>D42*0.25</f>
        <v>0</v>
      </c>
    </row>
    <row r="44" spans="1:5" x14ac:dyDescent="0.2">
      <c r="A44" t="s">
        <v>23</v>
      </c>
      <c r="D44" s="179">
        <f>D43+D42</f>
        <v>0</v>
      </c>
    </row>
    <row r="45" spans="1:5" x14ac:dyDescent="0.2">
      <c r="D45" s="179"/>
    </row>
    <row r="46" spans="1:5" x14ac:dyDescent="0.2">
      <c r="D46" s="179"/>
    </row>
  </sheetData>
  <mergeCells count="2">
    <mergeCell ref="B26:F26"/>
    <mergeCell ref="B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37"/>
  <sheetViews>
    <sheetView view="pageLayout" topLeftCell="A202" zoomScaleNormal="100" zoomScaleSheetLayoutView="100" workbookViewId="0">
      <selection activeCell="K215" sqref="K215"/>
    </sheetView>
  </sheetViews>
  <sheetFormatPr defaultColWidth="8.85546875" defaultRowHeight="15" x14ac:dyDescent="0.25"/>
  <cols>
    <col min="1" max="1" width="10.28515625" style="65" customWidth="1"/>
    <col min="2" max="2" width="53.42578125" style="51" customWidth="1"/>
    <col min="3" max="3" width="10" style="2" customWidth="1"/>
    <col min="4" max="4" width="16.7109375" style="85" customWidth="1"/>
    <col min="5" max="5" width="17.140625" style="85" customWidth="1"/>
    <col min="6" max="6" width="29.28515625" style="85" customWidth="1"/>
    <col min="7" max="7" width="0.140625" style="2" customWidth="1"/>
    <col min="8" max="9" width="8.85546875" style="2" hidden="1" customWidth="1"/>
    <col min="10" max="12" width="8.85546875" style="2"/>
    <col min="13" max="13" width="45.5703125" style="2" customWidth="1"/>
    <col min="14" max="16384" width="8.85546875" style="2"/>
  </cols>
  <sheetData>
    <row r="3" spans="1:10" x14ac:dyDescent="0.25">
      <c r="A3" s="315" t="s">
        <v>507</v>
      </c>
      <c r="B3" s="315"/>
      <c r="C3" s="315"/>
      <c r="D3" s="315"/>
      <c r="E3" s="315"/>
      <c r="F3" s="315"/>
    </row>
    <row r="4" spans="1:10" x14ac:dyDescent="0.25">
      <c r="A4" s="3"/>
      <c r="B4" s="4"/>
      <c r="C4" s="5"/>
      <c r="D4" s="6"/>
      <c r="E4" s="6"/>
      <c r="F4" s="7"/>
    </row>
    <row r="5" spans="1:10" x14ac:dyDescent="0.25">
      <c r="A5" s="8"/>
      <c r="B5" s="9"/>
      <c r="C5" s="9"/>
      <c r="D5" s="10"/>
      <c r="E5" s="10"/>
      <c r="F5" s="11"/>
    </row>
    <row r="6" spans="1:10" s="19" customFormat="1" x14ac:dyDescent="0.25">
      <c r="A6" s="12" t="s">
        <v>0</v>
      </c>
      <c r="B6" s="13"/>
      <c r="C6" s="14" t="s">
        <v>2</v>
      </c>
      <c r="D6" s="15"/>
      <c r="E6" s="16" t="s">
        <v>5</v>
      </c>
      <c r="F6" s="17" t="s">
        <v>8</v>
      </c>
      <c r="G6" s="18"/>
      <c r="H6" s="18"/>
      <c r="I6" s="18"/>
    </row>
    <row r="7" spans="1:10" s="19" customFormat="1" x14ac:dyDescent="0.25">
      <c r="A7" s="20" t="s">
        <v>1</v>
      </c>
      <c r="B7" s="21" t="s">
        <v>9</v>
      </c>
      <c r="C7" s="22" t="s">
        <v>3</v>
      </c>
      <c r="D7" s="23" t="s">
        <v>4</v>
      </c>
      <c r="E7" s="24" t="s">
        <v>6</v>
      </c>
      <c r="F7" s="25" t="s">
        <v>6</v>
      </c>
      <c r="G7" s="18"/>
      <c r="H7" s="18"/>
      <c r="I7" s="18"/>
    </row>
    <row r="8" spans="1:10" s="19" customFormat="1" ht="15.75" thickBot="1" x14ac:dyDescent="0.3">
      <c r="A8" s="26"/>
      <c r="B8" s="27"/>
      <c r="C8" s="28"/>
      <c r="D8" s="29"/>
      <c r="E8" s="30" t="s">
        <v>7</v>
      </c>
      <c r="F8" s="31" t="s">
        <v>7</v>
      </c>
      <c r="G8" s="18"/>
      <c r="H8" s="18"/>
      <c r="I8" s="18"/>
    </row>
    <row r="9" spans="1:10" s="19" customFormat="1" ht="133.5" customHeight="1" x14ac:dyDescent="0.25">
      <c r="A9" s="314" t="s">
        <v>88</v>
      </c>
      <c r="B9" s="314"/>
      <c r="C9" s="314"/>
      <c r="D9" s="314"/>
      <c r="E9" s="314"/>
      <c r="F9" s="314"/>
      <c r="G9" s="18"/>
      <c r="H9" s="18"/>
      <c r="I9" s="18"/>
    </row>
    <row r="10" spans="1:10" s="19" customFormat="1" ht="21.75" customHeight="1" x14ac:dyDescent="0.25">
      <c r="A10" s="32" t="s">
        <v>11</v>
      </c>
      <c r="B10" s="33" t="s">
        <v>18</v>
      </c>
      <c r="C10" s="34"/>
      <c r="D10" s="35"/>
      <c r="E10" s="35"/>
      <c r="F10" s="35"/>
      <c r="G10" s="18"/>
      <c r="H10" s="18"/>
      <c r="I10" s="18"/>
    </row>
    <row r="11" spans="1:10" x14ac:dyDescent="0.25">
      <c r="A11" s="36"/>
      <c r="B11" s="313"/>
      <c r="C11" s="313"/>
      <c r="D11" s="313"/>
      <c r="E11" s="313"/>
      <c r="F11" s="313"/>
      <c r="G11" s="37"/>
      <c r="H11" s="37"/>
      <c r="J11" s="38"/>
    </row>
    <row r="12" spans="1:10" x14ac:dyDescent="0.25">
      <c r="A12" s="36"/>
      <c r="B12" s="317"/>
      <c r="C12" s="317"/>
      <c r="D12" s="317"/>
      <c r="E12" s="317"/>
      <c r="F12" s="317"/>
      <c r="G12" s="37"/>
      <c r="H12" s="37"/>
      <c r="J12" s="38"/>
    </row>
    <row r="13" spans="1:10" ht="150" x14ac:dyDescent="0.25">
      <c r="A13" s="39" t="s">
        <v>16</v>
      </c>
      <c r="B13" s="305" t="s">
        <v>116</v>
      </c>
      <c r="C13" s="40" t="s">
        <v>19</v>
      </c>
      <c r="D13" s="41">
        <v>1</v>
      </c>
      <c r="E13" s="42"/>
      <c r="F13" s="42">
        <f>D13*E13</f>
        <v>0</v>
      </c>
      <c r="G13" s="43"/>
      <c r="H13" s="43"/>
      <c r="J13" s="38"/>
    </row>
    <row r="14" spans="1:10" x14ac:dyDescent="0.25">
      <c r="A14" s="39"/>
      <c r="B14" s="44"/>
      <c r="C14" s="40"/>
      <c r="D14" s="41"/>
      <c r="E14" s="45"/>
      <c r="F14" s="45"/>
      <c r="G14" s="43"/>
      <c r="H14" s="43"/>
    </row>
    <row r="15" spans="1:10" ht="30" x14ac:dyDescent="0.25">
      <c r="A15" s="39" t="s">
        <v>17</v>
      </c>
      <c r="B15" s="305" t="s">
        <v>20</v>
      </c>
      <c r="C15" s="40" t="s">
        <v>19</v>
      </c>
      <c r="D15" s="41">
        <v>1</v>
      </c>
      <c r="E15" s="42"/>
      <c r="F15" s="42">
        <f>D15*E15</f>
        <v>0</v>
      </c>
      <c r="G15" s="43"/>
      <c r="H15" s="43"/>
    </row>
    <row r="16" spans="1:10" x14ac:dyDescent="0.25">
      <c r="A16" s="39"/>
      <c r="B16" s="44"/>
      <c r="C16" s="40"/>
      <c r="D16" s="41"/>
      <c r="E16" s="45"/>
      <c r="F16" s="45"/>
      <c r="G16" s="43"/>
      <c r="H16" s="43"/>
    </row>
    <row r="17" spans="1:10" x14ac:dyDescent="0.25">
      <c r="A17" s="39"/>
      <c r="B17" s="44"/>
      <c r="C17" s="40"/>
      <c r="D17" s="41"/>
      <c r="E17" s="45"/>
      <c r="F17" s="45"/>
      <c r="G17" s="43"/>
      <c r="H17" s="43"/>
    </row>
    <row r="18" spans="1:10" x14ac:dyDescent="0.25">
      <c r="A18" s="103" t="s">
        <v>158</v>
      </c>
      <c r="B18" s="95" t="s">
        <v>143</v>
      </c>
      <c r="C18" s="96"/>
      <c r="D18" s="97"/>
      <c r="E18" s="98"/>
      <c r="F18" s="101">
        <f>SUM(F13:F17)</f>
        <v>0</v>
      </c>
      <c r="G18" s="43"/>
      <c r="H18" s="43"/>
    </row>
    <row r="19" spans="1:10" x14ac:dyDescent="0.25">
      <c r="A19" s="39"/>
      <c r="B19" s="44"/>
      <c r="C19" s="40"/>
      <c r="D19" s="41"/>
      <c r="E19" s="45"/>
      <c r="F19" s="45"/>
      <c r="G19" s="43"/>
      <c r="H19" s="43"/>
    </row>
    <row r="20" spans="1:10" x14ac:dyDescent="0.25">
      <c r="A20" s="32" t="s">
        <v>12</v>
      </c>
      <c r="B20" s="33" t="s">
        <v>48</v>
      </c>
      <c r="C20" s="47"/>
      <c r="D20" s="48"/>
      <c r="E20" s="48"/>
      <c r="F20" s="48"/>
      <c r="G20" s="43"/>
      <c r="H20" s="43"/>
    </row>
    <row r="21" spans="1:10" x14ac:dyDescent="0.25">
      <c r="A21" s="2"/>
      <c r="B21" s="2"/>
      <c r="C21" s="43"/>
      <c r="D21" s="49"/>
      <c r="E21" s="49"/>
      <c r="F21" s="49"/>
      <c r="G21" s="43"/>
      <c r="H21" s="43"/>
    </row>
    <row r="22" spans="1:10" ht="60" x14ac:dyDescent="0.25">
      <c r="A22" s="50" t="s">
        <v>13</v>
      </c>
      <c r="B22" s="51" t="s">
        <v>58</v>
      </c>
      <c r="C22" s="18" t="s">
        <v>21</v>
      </c>
      <c r="D22" s="42">
        <v>40</v>
      </c>
      <c r="E22" s="42"/>
      <c r="F22" s="42">
        <f>D22*E22</f>
        <v>0</v>
      </c>
      <c r="G22" s="43"/>
      <c r="H22" s="43"/>
      <c r="J22" s="38"/>
    </row>
    <row r="23" spans="1:10" x14ac:dyDescent="0.25">
      <c r="A23" s="2"/>
      <c r="B23" s="2"/>
      <c r="C23" s="43"/>
      <c r="D23" s="49"/>
      <c r="E23" s="49"/>
      <c r="F23" s="49"/>
      <c r="G23" s="43"/>
      <c r="H23" s="43"/>
    </row>
    <row r="24" spans="1:10" ht="45" x14ac:dyDescent="0.25">
      <c r="A24" s="50" t="s">
        <v>14</v>
      </c>
      <c r="B24" s="51" t="s">
        <v>59</v>
      </c>
      <c r="C24" s="18" t="s">
        <v>10</v>
      </c>
      <c r="D24" s="42">
        <v>186</v>
      </c>
      <c r="E24" s="42"/>
      <c r="F24" s="42">
        <f>D24*E24</f>
        <v>0</v>
      </c>
      <c r="G24" s="43"/>
      <c r="H24" s="43"/>
    </row>
    <row r="25" spans="1:10" x14ac:dyDescent="0.25">
      <c r="A25" s="2"/>
      <c r="B25" s="2"/>
      <c r="C25" s="43"/>
      <c r="D25" s="49"/>
      <c r="E25" s="49"/>
      <c r="F25" s="49"/>
      <c r="G25" s="43"/>
      <c r="H25" s="43"/>
    </row>
    <row r="26" spans="1:10" ht="45" x14ac:dyDescent="0.25">
      <c r="A26" s="50" t="s">
        <v>146</v>
      </c>
      <c r="B26" s="51" t="s">
        <v>147</v>
      </c>
      <c r="C26" s="43"/>
      <c r="D26" s="49"/>
      <c r="E26" s="49"/>
      <c r="F26" s="49"/>
      <c r="G26" s="43"/>
      <c r="H26" s="43"/>
    </row>
    <row r="27" spans="1:10" x14ac:dyDescent="0.25">
      <c r="A27" s="2"/>
      <c r="B27" s="2"/>
      <c r="C27" s="18" t="s">
        <v>21</v>
      </c>
      <c r="D27" s="42">
        <v>94</v>
      </c>
      <c r="E27" s="42"/>
      <c r="F27" s="42">
        <f>D27*E27</f>
        <v>0</v>
      </c>
      <c r="G27" s="43"/>
      <c r="H27" s="43"/>
    </row>
    <row r="28" spans="1:10" x14ac:dyDescent="0.25">
      <c r="A28" s="2"/>
      <c r="B28" s="2"/>
      <c r="C28" s="43"/>
      <c r="D28" s="49"/>
      <c r="E28" s="49"/>
      <c r="F28" s="49"/>
      <c r="G28" s="43"/>
      <c r="H28" s="43"/>
    </row>
    <row r="29" spans="1:10" x14ac:dyDescent="0.25">
      <c r="A29" s="105" t="s">
        <v>157</v>
      </c>
      <c r="B29" s="95" t="s">
        <v>144</v>
      </c>
      <c r="C29" s="99"/>
      <c r="D29" s="100"/>
      <c r="E29" s="100"/>
      <c r="F29" s="101">
        <f>SUM(F22:F25)</f>
        <v>0</v>
      </c>
      <c r="G29" s="43"/>
      <c r="H29" s="43"/>
    </row>
    <row r="30" spans="1:10" x14ac:dyDescent="0.25">
      <c r="A30" s="2"/>
      <c r="B30" s="2"/>
      <c r="C30" s="43"/>
      <c r="D30" s="49"/>
      <c r="E30" s="49"/>
      <c r="F30" s="49"/>
      <c r="G30" s="43"/>
      <c r="H30" s="43"/>
    </row>
    <row r="31" spans="1:10" x14ac:dyDescent="0.25">
      <c r="A31" s="32" t="s">
        <v>46</v>
      </c>
      <c r="B31" s="33" t="s">
        <v>38</v>
      </c>
      <c r="C31" s="43"/>
      <c r="D31" s="49"/>
      <c r="E31" s="49"/>
      <c r="F31" s="49"/>
      <c r="G31" s="43"/>
      <c r="H31" s="43"/>
    </row>
    <row r="32" spans="1:10" x14ac:dyDescent="0.25">
      <c r="A32" s="2"/>
      <c r="B32" s="2"/>
      <c r="C32" s="43"/>
      <c r="D32" s="49"/>
      <c r="E32" s="49"/>
      <c r="F32" s="49"/>
      <c r="G32" s="43"/>
      <c r="H32" s="43"/>
    </row>
    <row r="33" spans="1:12" ht="68.25" customHeight="1" x14ac:dyDescent="0.25">
      <c r="A33" s="36"/>
      <c r="B33" s="316" t="s">
        <v>39</v>
      </c>
      <c r="C33" s="316"/>
      <c r="D33" s="316"/>
      <c r="E33" s="316"/>
      <c r="F33" s="316"/>
      <c r="G33" s="37"/>
      <c r="H33" s="37"/>
      <c r="J33" s="38"/>
    </row>
    <row r="34" spans="1:12" x14ac:dyDescent="0.25">
      <c r="A34" s="36"/>
      <c r="B34" s="306"/>
      <c r="C34" s="306"/>
      <c r="D34" s="52"/>
      <c r="E34" s="52"/>
      <c r="F34" s="52"/>
      <c r="G34" s="37"/>
      <c r="H34" s="37"/>
      <c r="J34" s="38"/>
    </row>
    <row r="35" spans="1:12" ht="75" x14ac:dyDescent="0.25">
      <c r="A35" s="50" t="s">
        <v>49</v>
      </c>
      <c r="B35" s="53" t="s">
        <v>40</v>
      </c>
      <c r="C35" s="18" t="s">
        <v>15</v>
      </c>
      <c r="D35" s="42">
        <f>510*1.1</f>
        <v>561</v>
      </c>
      <c r="E35" s="42"/>
      <c r="F35" s="42">
        <f>D35*E35</f>
        <v>0</v>
      </c>
    </row>
    <row r="36" spans="1:12" x14ac:dyDescent="0.25">
      <c r="A36" s="50"/>
      <c r="B36" s="53"/>
      <c r="C36" s="18"/>
      <c r="D36" s="42"/>
      <c r="E36" s="42"/>
      <c r="F36" s="42"/>
    </row>
    <row r="37" spans="1:12" ht="120" x14ac:dyDescent="0.25">
      <c r="A37" s="50" t="s">
        <v>50</v>
      </c>
      <c r="B37" s="53" t="s">
        <v>140</v>
      </c>
      <c r="C37" s="18" t="s">
        <v>15</v>
      </c>
      <c r="D37" s="42">
        <f>115*3.5+4.62*61</f>
        <v>684.31999999999994</v>
      </c>
      <c r="E37" s="42"/>
      <c r="F37" s="42">
        <f>D37*E37</f>
        <v>0</v>
      </c>
    </row>
    <row r="38" spans="1:12" x14ac:dyDescent="0.25">
      <c r="A38" s="50"/>
      <c r="B38" s="53"/>
      <c r="C38" s="18"/>
      <c r="D38" s="42"/>
      <c r="E38" s="42"/>
      <c r="F38" s="42"/>
    </row>
    <row r="39" spans="1:12" ht="45" x14ac:dyDescent="0.25">
      <c r="A39" s="39" t="s">
        <v>51</v>
      </c>
      <c r="B39" s="53" t="s">
        <v>41</v>
      </c>
      <c r="C39" s="18" t="s">
        <v>15</v>
      </c>
      <c r="D39" s="42">
        <f>1.62+1.31+0.3*0.3*0.5*41+21.75*0.15</f>
        <v>8.0374999999999996</v>
      </c>
      <c r="E39" s="42"/>
      <c r="F39" s="42">
        <f>D39*E39</f>
        <v>0</v>
      </c>
    </row>
    <row r="40" spans="1:12" x14ac:dyDescent="0.25">
      <c r="A40" s="39"/>
      <c r="B40" s="53"/>
      <c r="C40" s="18"/>
      <c r="D40" s="42"/>
      <c r="E40" s="42"/>
      <c r="F40" s="42"/>
    </row>
    <row r="41" spans="1:12" ht="75" x14ac:dyDescent="0.25">
      <c r="A41" s="39" t="s">
        <v>52</v>
      </c>
      <c r="B41" s="53" t="s">
        <v>42</v>
      </c>
      <c r="C41" s="18" t="s">
        <v>15</v>
      </c>
      <c r="D41" s="42">
        <f>60*0.6+2.72*0.2</f>
        <v>36.543999999999997</v>
      </c>
      <c r="E41" s="42"/>
      <c r="F41" s="42">
        <f>D41*E41</f>
        <v>0</v>
      </c>
      <c r="K41" s="54"/>
      <c r="L41" s="55"/>
    </row>
    <row r="42" spans="1:12" s="38" customFormat="1" x14ac:dyDescent="0.25">
      <c r="B42" s="56"/>
      <c r="C42" s="18"/>
      <c r="D42" s="42"/>
      <c r="E42" s="42"/>
      <c r="F42" s="42"/>
    </row>
    <row r="43" spans="1:12" s="38" customFormat="1" ht="90" x14ac:dyDescent="0.25">
      <c r="A43" s="39" t="s">
        <v>53</v>
      </c>
      <c r="B43" s="57" t="s">
        <v>43</v>
      </c>
      <c r="C43" s="18" t="s">
        <v>15</v>
      </c>
      <c r="D43" s="42">
        <f>115*3.5+4.62*61-68*3.5</f>
        <v>446.31999999999994</v>
      </c>
      <c r="E43" s="42"/>
      <c r="F43" s="42">
        <f>D43*E43</f>
        <v>0</v>
      </c>
    </row>
    <row r="44" spans="1:12" s="38" customFormat="1" x14ac:dyDescent="0.25">
      <c r="A44" s="39"/>
      <c r="B44" s="53"/>
      <c r="C44" s="18"/>
      <c r="D44" s="42"/>
      <c r="E44" s="42"/>
      <c r="F44" s="42"/>
    </row>
    <row r="45" spans="1:12" s="38" customFormat="1" ht="90" x14ac:dyDescent="0.25">
      <c r="A45" s="39" t="s">
        <v>54</v>
      </c>
      <c r="B45" s="53" t="s">
        <v>60</v>
      </c>
      <c r="C45" s="18" t="s">
        <v>15</v>
      </c>
      <c r="D45" s="42">
        <f>528*0.3*1.1</f>
        <v>174.24</v>
      </c>
      <c r="E45" s="42"/>
      <c r="F45" s="42">
        <f>D45*E45</f>
        <v>0</v>
      </c>
    </row>
    <row r="46" spans="1:12" s="38" customFormat="1" x14ac:dyDescent="0.25">
      <c r="A46" s="39"/>
      <c r="B46" s="56"/>
      <c r="C46" s="18"/>
      <c r="D46" s="42"/>
      <c r="E46" s="42"/>
      <c r="F46" s="42"/>
    </row>
    <row r="47" spans="1:12" s="38" customFormat="1" ht="60" x14ac:dyDescent="0.25">
      <c r="A47" s="39" t="s">
        <v>55</v>
      </c>
      <c r="B47" s="53" t="s">
        <v>81</v>
      </c>
      <c r="C47" s="18" t="s">
        <v>15</v>
      </c>
      <c r="D47" s="42">
        <v>70</v>
      </c>
      <c r="E47" s="42"/>
      <c r="F47" s="42">
        <f>D47*E47</f>
        <v>0</v>
      </c>
    </row>
    <row r="48" spans="1:12" s="38" customFormat="1" x14ac:dyDescent="0.25">
      <c r="A48" s="39"/>
      <c r="B48" s="56"/>
      <c r="C48" s="18"/>
      <c r="D48" s="42"/>
      <c r="E48" s="42"/>
      <c r="F48" s="42"/>
    </row>
    <row r="49" spans="1:15" s="38" customFormat="1" ht="102" customHeight="1" x14ac:dyDescent="0.25">
      <c r="A49" s="39" t="s">
        <v>56</v>
      </c>
      <c r="B49" s="56" t="s">
        <v>44</v>
      </c>
      <c r="C49" s="18" t="s">
        <v>10</v>
      </c>
      <c r="D49" s="42">
        <f>530+60</f>
        <v>590</v>
      </c>
      <c r="E49" s="42"/>
      <c r="F49" s="42">
        <f>E49*D49</f>
        <v>0</v>
      </c>
    </row>
    <row r="50" spans="1:15" s="38" customFormat="1" x14ac:dyDescent="0.25">
      <c r="A50" s="39"/>
      <c r="B50" s="56"/>
      <c r="C50" s="18"/>
      <c r="D50" s="42"/>
      <c r="E50" s="42"/>
      <c r="F50" s="42"/>
    </row>
    <row r="51" spans="1:15" s="38" customFormat="1" ht="30" x14ac:dyDescent="0.25">
      <c r="A51" s="58" t="s">
        <v>57</v>
      </c>
      <c r="B51" s="56" t="s">
        <v>45</v>
      </c>
      <c r="C51" s="18" t="s">
        <v>15</v>
      </c>
      <c r="D51" s="42">
        <f>120*0.3*0.3</f>
        <v>10.799999999999999</v>
      </c>
      <c r="E51" s="42"/>
      <c r="F51" s="42">
        <f>D51*E51</f>
        <v>0</v>
      </c>
    </row>
    <row r="52" spans="1:15" s="38" customFormat="1" x14ac:dyDescent="0.25">
      <c r="A52" s="39"/>
      <c r="B52" s="56"/>
      <c r="C52" s="18"/>
      <c r="D52" s="42"/>
      <c r="E52" s="42"/>
      <c r="F52" s="42"/>
    </row>
    <row r="53" spans="1:15" s="38" customFormat="1" ht="60" x14ac:dyDescent="0.25">
      <c r="A53" s="39" t="s">
        <v>111</v>
      </c>
      <c r="B53" s="56" t="s">
        <v>34</v>
      </c>
      <c r="C53" s="18"/>
      <c r="D53" s="42"/>
      <c r="E53" s="42"/>
      <c r="F53" s="42"/>
      <c r="L53" s="18"/>
      <c r="M53" s="42"/>
      <c r="N53" s="42"/>
      <c r="O53" s="42"/>
    </row>
    <row r="54" spans="1:15" s="38" customFormat="1" x14ac:dyDescent="0.25">
      <c r="A54" s="39"/>
      <c r="B54" s="62" t="s">
        <v>33</v>
      </c>
      <c r="C54" s="18" t="s">
        <v>21</v>
      </c>
      <c r="D54" s="42">
        <v>87.5</v>
      </c>
      <c r="E54" s="42"/>
      <c r="F54" s="42">
        <f>E54*D54</f>
        <v>0</v>
      </c>
      <c r="K54" s="56"/>
      <c r="L54" s="18"/>
      <c r="M54" s="42"/>
      <c r="N54" s="42"/>
      <c r="O54" s="42"/>
    </row>
    <row r="55" spans="1:15" s="38" customFormat="1" x14ac:dyDescent="0.25">
      <c r="A55" s="39"/>
      <c r="B55" s="62" t="s">
        <v>35</v>
      </c>
      <c r="C55" s="18" t="s">
        <v>15</v>
      </c>
      <c r="D55" s="42">
        <v>18.399999999999999</v>
      </c>
      <c r="E55" s="42"/>
      <c r="F55" s="42">
        <f>E55*D55</f>
        <v>0</v>
      </c>
      <c r="K55" s="56"/>
      <c r="L55" s="18"/>
      <c r="M55" s="42"/>
      <c r="N55" s="42"/>
      <c r="O55" s="42"/>
    </row>
    <row r="56" spans="1:15" s="38" customFormat="1" x14ac:dyDescent="0.25">
      <c r="A56" s="39"/>
      <c r="B56" s="62"/>
      <c r="C56" s="18"/>
      <c r="D56" s="42"/>
      <c r="E56" s="42"/>
      <c r="F56" s="42"/>
      <c r="K56" s="56"/>
      <c r="L56" s="18"/>
      <c r="M56" s="42"/>
      <c r="N56" s="42"/>
      <c r="O56" s="42"/>
    </row>
    <row r="57" spans="1:15" s="38" customFormat="1" ht="30" x14ac:dyDescent="0.25">
      <c r="A57" s="39" t="s">
        <v>115</v>
      </c>
      <c r="B57" s="67" t="s">
        <v>36</v>
      </c>
      <c r="C57" s="19" t="s">
        <v>37</v>
      </c>
      <c r="D57" s="66">
        <v>5</v>
      </c>
      <c r="E57" s="66"/>
      <c r="F57" s="66">
        <f>E57*D57</f>
        <v>0</v>
      </c>
      <c r="O57" s="42"/>
    </row>
    <row r="58" spans="1:15" s="38" customFormat="1" x14ac:dyDescent="0.25">
      <c r="A58" s="39"/>
      <c r="B58" s="67"/>
      <c r="C58" s="19"/>
      <c r="D58" s="66"/>
      <c r="E58" s="66"/>
      <c r="F58" s="66"/>
      <c r="O58" s="42"/>
    </row>
    <row r="59" spans="1:15" s="38" customFormat="1" ht="45" x14ac:dyDescent="0.25">
      <c r="A59" s="39" t="s">
        <v>142</v>
      </c>
      <c r="B59" s="67" t="s">
        <v>141</v>
      </c>
      <c r="C59" s="19"/>
      <c r="D59" s="66"/>
      <c r="E59" s="66"/>
      <c r="F59" s="66"/>
      <c r="O59" s="42"/>
    </row>
    <row r="60" spans="1:15" s="38" customFormat="1" x14ac:dyDescent="0.25">
      <c r="A60" s="39"/>
      <c r="B60" s="56"/>
      <c r="C60" s="18" t="s">
        <v>15</v>
      </c>
      <c r="D60" s="42">
        <v>260</v>
      </c>
      <c r="E60" s="42"/>
      <c r="F60" s="42">
        <f>E60*D60</f>
        <v>0</v>
      </c>
      <c r="J60" s="67"/>
      <c r="K60" s="19"/>
      <c r="L60" s="66"/>
      <c r="M60" s="66"/>
      <c r="N60" s="66"/>
      <c r="O60" s="42"/>
    </row>
    <row r="61" spans="1:15" s="38" customFormat="1" x14ac:dyDescent="0.25">
      <c r="A61" s="39"/>
      <c r="B61" s="56"/>
      <c r="C61" s="18"/>
      <c r="D61" s="42"/>
      <c r="E61" s="42"/>
      <c r="F61" s="42"/>
      <c r="J61" s="67"/>
      <c r="K61" s="19"/>
      <c r="L61" s="66"/>
      <c r="M61" s="66"/>
      <c r="N61" s="66"/>
      <c r="O61" s="42"/>
    </row>
    <row r="62" spans="1:15" s="38" customFormat="1" x14ac:dyDescent="0.25">
      <c r="A62" s="103" t="s">
        <v>156</v>
      </c>
      <c r="B62" s="95" t="s">
        <v>139</v>
      </c>
      <c r="C62" s="93"/>
      <c r="D62" s="94"/>
      <c r="E62" s="94"/>
      <c r="F62" s="102">
        <f>SUM(F35:F61)</f>
        <v>0</v>
      </c>
      <c r="J62" s="67"/>
      <c r="K62" s="19"/>
      <c r="L62" s="66"/>
      <c r="M62" s="66"/>
      <c r="N62" s="66"/>
      <c r="O62" s="42"/>
    </row>
    <row r="63" spans="1:15" s="38" customFormat="1" x14ac:dyDescent="0.25">
      <c r="A63" s="39"/>
      <c r="B63" s="56"/>
      <c r="C63" s="18"/>
      <c r="D63" s="42"/>
      <c r="E63" s="42"/>
      <c r="F63" s="42"/>
      <c r="J63" s="67"/>
      <c r="K63" s="19"/>
      <c r="L63" s="66"/>
      <c r="M63" s="66"/>
      <c r="N63" s="66"/>
      <c r="O63" s="42"/>
    </row>
    <row r="64" spans="1:15" s="38" customFormat="1" x14ac:dyDescent="0.25">
      <c r="A64" s="32" t="s">
        <v>47</v>
      </c>
      <c r="B64" s="33" t="s">
        <v>135</v>
      </c>
      <c r="C64" s="18"/>
      <c r="D64" s="42"/>
      <c r="E64" s="42"/>
      <c r="F64" s="42"/>
      <c r="K64" s="62"/>
      <c r="L64" s="18"/>
      <c r="M64" s="42"/>
      <c r="N64" s="42"/>
      <c r="O64" s="42"/>
    </row>
    <row r="65" spans="1:6" s="38" customFormat="1" x14ac:dyDescent="0.25">
      <c r="A65" s="46"/>
      <c r="B65" s="59"/>
      <c r="C65" s="18"/>
      <c r="D65" s="42"/>
      <c r="E65" s="42"/>
      <c r="F65" s="42"/>
    </row>
    <row r="66" spans="1:6" s="38" customFormat="1" x14ac:dyDescent="0.25">
      <c r="A66" s="46"/>
      <c r="B66" s="60" t="s">
        <v>28</v>
      </c>
      <c r="C66" s="18"/>
      <c r="D66" s="42"/>
      <c r="E66" s="42"/>
      <c r="F66" s="42"/>
    </row>
    <row r="67" spans="1:6" s="38" customFormat="1" ht="189" customHeight="1" x14ac:dyDescent="0.25">
      <c r="A67" s="39"/>
      <c r="B67" s="313" t="s">
        <v>29</v>
      </c>
      <c r="C67" s="313"/>
      <c r="D67" s="313"/>
      <c r="E67" s="313"/>
      <c r="F67" s="313"/>
    </row>
    <row r="68" spans="1:6" s="38" customFormat="1" x14ac:dyDescent="0.25">
      <c r="A68" s="39"/>
      <c r="B68" s="56"/>
      <c r="C68" s="18"/>
      <c r="D68" s="42"/>
      <c r="E68" s="42"/>
      <c r="F68" s="42"/>
    </row>
    <row r="69" spans="1:6" s="38" customFormat="1" ht="75" x14ac:dyDescent="0.25">
      <c r="A69" s="58" t="s">
        <v>61</v>
      </c>
      <c r="B69" s="56" t="s">
        <v>79</v>
      </c>
      <c r="D69" s="61"/>
      <c r="E69" s="61"/>
      <c r="F69" s="61"/>
    </row>
    <row r="70" spans="1:6" s="38" customFormat="1" x14ac:dyDescent="0.25">
      <c r="A70" s="58"/>
      <c r="B70" s="62" t="s">
        <v>30</v>
      </c>
      <c r="C70" s="18" t="s">
        <v>15</v>
      </c>
      <c r="D70" s="42">
        <f>68*0.3</f>
        <v>20.399999999999999</v>
      </c>
      <c r="E70" s="42"/>
      <c r="F70" s="42">
        <f>E70*D70</f>
        <v>0</v>
      </c>
    </row>
    <row r="71" spans="1:6" s="38" customFormat="1" x14ac:dyDescent="0.25">
      <c r="A71" s="58"/>
      <c r="B71" s="62" t="s">
        <v>31</v>
      </c>
      <c r="C71" s="18" t="s">
        <v>22</v>
      </c>
      <c r="D71" s="42">
        <f>D70*100</f>
        <v>2039.9999999999998</v>
      </c>
      <c r="E71" s="42"/>
      <c r="F71" s="42">
        <f>E71*D71</f>
        <v>0</v>
      </c>
    </row>
    <row r="72" spans="1:6" s="38" customFormat="1" x14ac:dyDescent="0.25">
      <c r="A72" s="58"/>
      <c r="B72" s="62" t="s">
        <v>32</v>
      </c>
      <c r="C72" s="18" t="s">
        <v>10</v>
      </c>
      <c r="D72" s="42">
        <f>43*0.3</f>
        <v>12.9</v>
      </c>
      <c r="E72" s="42"/>
      <c r="F72" s="42">
        <f>E72*D72</f>
        <v>0</v>
      </c>
    </row>
    <row r="73" spans="1:6" s="38" customFormat="1" x14ac:dyDescent="0.25">
      <c r="A73" s="58"/>
      <c r="B73" s="62"/>
      <c r="C73" s="18"/>
      <c r="D73" s="42"/>
      <c r="E73" s="42"/>
      <c r="F73" s="42"/>
    </row>
    <row r="74" spans="1:6" s="38" customFormat="1" ht="75" x14ac:dyDescent="0.25">
      <c r="A74" s="58" t="s">
        <v>62</v>
      </c>
      <c r="B74" s="56" t="s">
        <v>78</v>
      </c>
      <c r="D74" s="61"/>
      <c r="E74" s="61"/>
      <c r="F74" s="61"/>
    </row>
    <row r="75" spans="1:6" s="38" customFormat="1" x14ac:dyDescent="0.25">
      <c r="A75" s="58"/>
      <c r="B75" s="62" t="s">
        <v>30</v>
      </c>
      <c r="C75" s="18" t="s">
        <v>15</v>
      </c>
      <c r="D75" s="42">
        <f>12.08*3.1+0.9*0.7</f>
        <v>38.078000000000003</v>
      </c>
      <c r="E75" s="42"/>
      <c r="F75" s="42">
        <f>E75*D75</f>
        <v>0</v>
      </c>
    </row>
    <row r="76" spans="1:6" s="38" customFormat="1" x14ac:dyDescent="0.25">
      <c r="A76" s="58"/>
      <c r="B76" s="62" t="s">
        <v>31</v>
      </c>
      <c r="C76" s="18" t="s">
        <v>22</v>
      </c>
      <c r="D76" s="42">
        <f>D75*80</f>
        <v>3046.2400000000002</v>
      </c>
      <c r="E76" s="42"/>
      <c r="F76" s="42">
        <f>E76*D76</f>
        <v>0</v>
      </c>
    </row>
    <row r="77" spans="1:6" s="38" customFormat="1" x14ac:dyDescent="0.25">
      <c r="A77" s="58"/>
      <c r="B77" s="62" t="s">
        <v>32</v>
      </c>
      <c r="C77" s="18" t="s">
        <v>10</v>
      </c>
      <c r="D77" s="42">
        <f>(23+9.6+38+9+43+3.6)*3.1</f>
        <v>391.21999999999997</v>
      </c>
      <c r="E77" s="42"/>
      <c r="F77" s="42">
        <f>E77*D77</f>
        <v>0</v>
      </c>
    </row>
    <row r="78" spans="1:6" s="38" customFormat="1" x14ac:dyDescent="0.25">
      <c r="A78" s="58"/>
      <c r="B78" s="62"/>
      <c r="C78" s="18"/>
      <c r="D78" s="42"/>
      <c r="E78" s="42"/>
      <c r="F78" s="42"/>
    </row>
    <row r="79" spans="1:6" s="38" customFormat="1" ht="75" x14ac:dyDescent="0.25">
      <c r="A79" s="58" t="s">
        <v>63</v>
      </c>
      <c r="B79" s="56" t="s">
        <v>77</v>
      </c>
      <c r="D79" s="61"/>
      <c r="E79" s="61"/>
      <c r="F79" s="61"/>
    </row>
    <row r="80" spans="1:6" s="38" customFormat="1" x14ac:dyDescent="0.25">
      <c r="A80" s="58"/>
      <c r="B80" s="62" t="s">
        <v>30</v>
      </c>
      <c r="C80" s="18" t="s">
        <v>15</v>
      </c>
      <c r="D80" s="42">
        <f>(68-1.4)*0.3</f>
        <v>19.979999999999997</v>
      </c>
      <c r="E80" s="42"/>
      <c r="F80" s="42">
        <f>E80*D80</f>
        <v>0</v>
      </c>
    </row>
    <row r="81" spans="1:6" s="38" customFormat="1" x14ac:dyDescent="0.25">
      <c r="A81" s="58"/>
      <c r="B81" s="62" t="s">
        <v>31</v>
      </c>
      <c r="C81" s="18" t="s">
        <v>22</v>
      </c>
      <c r="D81" s="42">
        <f>D80*100</f>
        <v>1997.9999999999998</v>
      </c>
      <c r="E81" s="42"/>
      <c r="F81" s="42">
        <f>E81*D81</f>
        <v>0</v>
      </c>
    </row>
    <row r="82" spans="1:6" s="38" customFormat="1" x14ac:dyDescent="0.25">
      <c r="A82" s="58"/>
      <c r="B82" s="62" t="s">
        <v>32</v>
      </c>
      <c r="C82" s="18" t="s">
        <v>10</v>
      </c>
      <c r="D82" s="42">
        <f>(43+4.8-11)*0.3</f>
        <v>11.04</v>
      </c>
      <c r="E82" s="42"/>
      <c r="F82" s="42">
        <f>E82*D82</f>
        <v>0</v>
      </c>
    </row>
    <row r="83" spans="1:6" s="38" customFormat="1" x14ac:dyDescent="0.25">
      <c r="A83" s="58"/>
      <c r="B83" s="62"/>
      <c r="C83" s="18"/>
      <c r="D83" s="42"/>
      <c r="E83" s="42"/>
      <c r="F83" s="42"/>
    </row>
    <row r="84" spans="1:6" s="38" customFormat="1" ht="105" x14ac:dyDescent="0.25">
      <c r="A84" s="58" t="s">
        <v>64</v>
      </c>
      <c r="B84" s="56" t="s">
        <v>71</v>
      </c>
      <c r="D84" s="61"/>
      <c r="E84" s="61"/>
      <c r="F84" s="61"/>
    </row>
    <row r="85" spans="1:6" s="38" customFormat="1" x14ac:dyDescent="0.25">
      <c r="A85" s="58"/>
      <c r="B85" s="62" t="s">
        <v>30</v>
      </c>
      <c r="C85" s="18" t="s">
        <v>15</v>
      </c>
      <c r="D85" s="42">
        <f>122*0.3</f>
        <v>36.6</v>
      </c>
      <c r="E85" s="42"/>
      <c r="F85" s="42">
        <f>E85*D85</f>
        <v>0</v>
      </c>
    </row>
    <row r="86" spans="1:6" s="38" customFormat="1" x14ac:dyDescent="0.25">
      <c r="A86" s="58"/>
      <c r="B86" s="62" t="s">
        <v>31</v>
      </c>
      <c r="C86" s="18" t="s">
        <v>22</v>
      </c>
      <c r="D86" s="42">
        <f>D85*80</f>
        <v>2928</v>
      </c>
      <c r="E86" s="42"/>
      <c r="F86" s="42">
        <f>E86*D86</f>
        <v>0</v>
      </c>
    </row>
    <row r="87" spans="1:6" s="38" customFormat="1" x14ac:dyDescent="0.25">
      <c r="A87" s="58"/>
      <c r="B87" s="62" t="s">
        <v>32</v>
      </c>
      <c r="C87" s="18" t="s">
        <v>10</v>
      </c>
      <c r="D87" s="42">
        <f>84*0.3</f>
        <v>25.2</v>
      </c>
      <c r="E87" s="42"/>
      <c r="F87" s="42">
        <f>E87*D87</f>
        <v>0</v>
      </c>
    </row>
    <row r="88" spans="1:6" s="38" customFormat="1" x14ac:dyDescent="0.25">
      <c r="A88" s="58"/>
      <c r="B88" s="62"/>
      <c r="C88" s="18"/>
      <c r="D88" s="42"/>
      <c r="E88" s="42"/>
      <c r="F88" s="42"/>
    </row>
    <row r="89" spans="1:6" s="38" customFormat="1" ht="120" x14ac:dyDescent="0.25">
      <c r="A89" s="58" t="s">
        <v>65</v>
      </c>
      <c r="B89" s="56" t="s">
        <v>72</v>
      </c>
      <c r="D89" s="61"/>
      <c r="E89" s="61"/>
      <c r="F89" s="61"/>
    </row>
    <row r="90" spans="1:6" s="38" customFormat="1" x14ac:dyDescent="0.25">
      <c r="A90" s="58"/>
      <c r="B90" s="62" t="s">
        <v>30</v>
      </c>
      <c r="C90" s="18" t="s">
        <v>15</v>
      </c>
      <c r="D90" s="42">
        <f>170*0.3</f>
        <v>51</v>
      </c>
      <c r="E90" s="42"/>
      <c r="F90" s="42">
        <f>E90*D90</f>
        <v>0</v>
      </c>
    </row>
    <row r="91" spans="1:6" s="38" customFormat="1" x14ac:dyDescent="0.25">
      <c r="A91" s="58"/>
      <c r="B91" s="62" t="s">
        <v>31</v>
      </c>
      <c r="C91" s="18" t="s">
        <v>22</v>
      </c>
      <c r="D91" s="42">
        <f>D90*80</f>
        <v>4080</v>
      </c>
      <c r="E91" s="42"/>
      <c r="F91" s="42">
        <f>E91*D91</f>
        <v>0</v>
      </c>
    </row>
    <row r="92" spans="1:6" s="38" customFormat="1" x14ac:dyDescent="0.25">
      <c r="A92" s="58"/>
      <c r="B92" s="62" t="s">
        <v>32</v>
      </c>
      <c r="C92" s="18" t="s">
        <v>10</v>
      </c>
      <c r="D92" s="42">
        <f>84*0.3</f>
        <v>25.2</v>
      </c>
      <c r="E92" s="42"/>
      <c r="F92" s="42">
        <f>E92*D92</f>
        <v>0</v>
      </c>
    </row>
    <row r="93" spans="1:6" s="38" customFormat="1" x14ac:dyDescent="0.25">
      <c r="A93" s="58"/>
      <c r="B93" s="62"/>
      <c r="C93" s="18"/>
      <c r="D93" s="42"/>
      <c r="E93" s="42"/>
      <c r="F93" s="42"/>
    </row>
    <row r="94" spans="1:6" s="38" customFormat="1" ht="129.75" customHeight="1" x14ac:dyDescent="0.25">
      <c r="A94" s="58" t="s">
        <v>66</v>
      </c>
      <c r="B94" s="56" t="s">
        <v>73</v>
      </c>
      <c r="C94" s="18"/>
      <c r="D94" s="42"/>
      <c r="E94" s="42"/>
      <c r="F94" s="42"/>
    </row>
    <row r="95" spans="1:6" s="38" customFormat="1" x14ac:dyDescent="0.25">
      <c r="A95" s="58"/>
      <c r="B95" s="62" t="s">
        <v>30</v>
      </c>
      <c r="C95" s="18" t="s">
        <v>15</v>
      </c>
      <c r="D95" s="42">
        <f>0.5*0.5*21*0.22</f>
        <v>1.155</v>
      </c>
      <c r="E95" s="42"/>
      <c r="F95" s="42">
        <f>E95*D95</f>
        <v>0</v>
      </c>
    </row>
    <row r="96" spans="1:6" s="38" customFormat="1" x14ac:dyDescent="0.25">
      <c r="A96" s="58"/>
      <c r="B96" s="62" t="s">
        <v>31</v>
      </c>
      <c r="C96" s="18" t="s">
        <v>22</v>
      </c>
      <c r="D96" s="42">
        <f>D95*20</f>
        <v>23.1</v>
      </c>
      <c r="E96" s="42"/>
      <c r="F96" s="42">
        <f>E96*D96</f>
        <v>0</v>
      </c>
    </row>
    <row r="97" spans="1:6" s="38" customFormat="1" x14ac:dyDescent="0.25">
      <c r="A97" s="58"/>
      <c r="B97" s="62" t="s">
        <v>32</v>
      </c>
      <c r="C97" s="18" t="s">
        <v>10</v>
      </c>
      <c r="D97" s="42">
        <f>2*21*0.25</f>
        <v>10.5</v>
      </c>
      <c r="E97" s="42"/>
      <c r="F97" s="42">
        <f>E97*D97</f>
        <v>0</v>
      </c>
    </row>
    <row r="98" spans="1:6" s="38" customFormat="1" x14ac:dyDescent="0.25">
      <c r="A98" s="58"/>
      <c r="B98" s="62"/>
      <c r="C98" s="18"/>
      <c r="D98" s="42"/>
      <c r="E98" s="42"/>
      <c r="F98" s="42"/>
    </row>
    <row r="99" spans="1:6" s="38" customFormat="1" ht="45" x14ac:dyDescent="0.25">
      <c r="A99" s="58" t="s">
        <v>67</v>
      </c>
      <c r="B99" s="56" t="s">
        <v>74</v>
      </c>
      <c r="C99" s="18"/>
      <c r="D99" s="42"/>
      <c r="E99" s="42"/>
      <c r="F99" s="42"/>
    </row>
    <row r="100" spans="1:6" s="38" customFormat="1" x14ac:dyDescent="0.25">
      <c r="A100" s="58"/>
      <c r="B100" s="62" t="s">
        <v>30</v>
      </c>
      <c r="C100" s="18" t="s">
        <v>15</v>
      </c>
      <c r="D100" s="63">
        <f>27.54*0.5*0.45+17*0.5+5*0.15*0.6+0.4*0.6*16</f>
        <v>18.986499999999999</v>
      </c>
      <c r="E100" s="42"/>
      <c r="F100" s="42">
        <f>E100*D100</f>
        <v>0</v>
      </c>
    </row>
    <row r="101" spans="1:6" s="38" customFormat="1" x14ac:dyDescent="0.25">
      <c r="A101" s="58"/>
      <c r="B101" s="62" t="s">
        <v>31</v>
      </c>
      <c r="C101" s="18" t="s">
        <v>22</v>
      </c>
      <c r="D101" s="63">
        <f>D100*80</f>
        <v>1518.92</v>
      </c>
      <c r="E101" s="42"/>
      <c r="F101" s="42">
        <f>E101*D101</f>
        <v>0</v>
      </c>
    </row>
    <row r="102" spans="1:6" s="38" customFormat="1" x14ac:dyDescent="0.25">
      <c r="A102" s="58"/>
      <c r="B102" s="62" t="s">
        <v>32</v>
      </c>
      <c r="C102" s="18" t="s">
        <v>10</v>
      </c>
      <c r="D102" s="63">
        <f>35*0.6*0.5+18*2+2.25*0.6*21</f>
        <v>74.849999999999994</v>
      </c>
      <c r="E102" s="42"/>
      <c r="F102" s="42">
        <f>E102*D102</f>
        <v>0</v>
      </c>
    </row>
    <row r="103" spans="1:6" s="38" customFormat="1" x14ac:dyDescent="0.25">
      <c r="A103" s="58"/>
      <c r="B103" s="62"/>
      <c r="C103" s="18"/>
      <c r="D103" s="42"/>
      <c r="E103" s="42"/>
      <c r="F103" s="42"/>
    </row>
    <row r="104" spans="1:6" s="38" customFormat="1" ht="127.5" customHeight="1" x14ac:dyDescent="0.25">
      <c r="A104" s="64" t="s">
        <v>68</v>
      </c>
      <c r="B104" s="56" t="s">
        <v>75</v>
      </c>
      <c r="C104" s="18"/>
      <c r="D104" s="42"/>
      <c r="E104" s="42"/>
      <c r="F104" s="42"/>
    </row>
    <row r="105" spans="1:6" s="38" customFormat="1" x14ac:dyDescent="0.25">
      <c r="A105" s="58"/>
      <c r="B105" s="62" t="s">
        <v>30</v>
      </c>
      <c r="C105" s="18" t="s">
        <v>15</v>
      </c>
      <c r="D105" s="63">
        <f>0.6*0.6*0.8*9</f>
        <v>2.5919999999999996</v>
      </c>
      <c r="E105" s="42"/>
      <c r="F105" s="42">
        <f>E105*D105</f>
        <v>0</v>
      </c>
    </row>
    <row r="106" spans="1:6" s="38" customFormat="1" x14ac:dyDescent="0.25">
      <c r="A106" s="58"/>
      <c r="B106" s="62" t="s">
        <v>31</v>
      </c>
      <c r="C106" s="18" t="s">
        <v>22</v>
      </c>
      <c r="D106" s="63">
        <f>D105*60</f>
        <v>155.51999999999998</v>
      </c>
      <c r="E106" s="42"/>
      <c r="F106" s="42">
        <f>E106*D106</f>
        <v>0</v>
      </c>
    </row>
    <row r="107" spans="1:6" s="38" customFormat="1" x14ac:dyDescent="0.25">
      <c r="A107" s="58"/>
      <c r="B107" s="62" t="s">
        <v>32</v>
      </c>
      <c r="C107" s="18" t="s">
        <v>10</v>
      </c>
      <c r="D107" s="63">
        <f>0.6*4*0.3*9</f>
        <v>6.4799999999999995</v>
      </c>
      <c r="E107" s="42"/>
      <c r="F107" s="42">
        <f>E107*D107</f>
        <v>0</v>
      </c>
    </row>
    <row r="108" spans="1:6" s="38" customFormat="1" x14ac:dyDescent="0.25">
      <c r="A108" s="58"/>
      <c r="B108" s="62"/>
      <c r="C108" s="18"/>
      <c r="D108" s="42"/>
      <c r="E108" s="42"/>
      <c r="F108" s="42"/>
    </row>
    <row r="109" spans="1:6" s="38" customFormat="1" ht="45" x14ac:dyDescent="0.25">
      <c r="A109" s="58" t="s">
        <v>69</v>
      </c>
      <c r="B109" s="56" t="s">
        <v>76</v>
      </c>
      <c r="C109" s="18"/>
      <c r="D109" s="42"/>
      <c r="E109" s="42"/>
      <c r="F109" s="42"/>
    </row>
    <row r="110" spans="1:6" s="38" customFormat="1" x14ac:dyDescent="0.25">
      <c r="A110" s="58"/>
      <c r="B110" s="62" t="s">
        <v>30</v>
      </c>
      <c r="C110" s="18" t="s">
        <v>15</v>
      </c>
      <c r="D110" s="63">
        <f>0.3*0.3*0.5*41</f>
        <v>1.845</v>
      </c>
      <c r="E110" s="42"/>
      <c r="F110" s="42">
        <f>E110*D110</f>
        <v>0</v>
      </c>
    </row>
    <row r="111" spans="1:6" s="38" customFormat="1" x14ac:dyDescent="0.25">
      <c r="A111" s="58"/>
      <c r="B111" s="62" t="s">
        <v>31</v>
      </c>
      <c r="C111" s="18" t="s">
        <v>22</v>
      </c>
      <c r="D111" s="63">
        <f>D110*60</f>
        <v>110.7</v>
      </c>
      <c r="E111" s="42"/>
      <c r="F111" s="42">
        <f>E111*D111</f>
        <v>0</v>
      </c>
    </row>
    <row r="112" spans="1:6" s="38" customFormat="1" x14ac:dyDescent="0.25">
      <c r="A112" s="58"/>
      <c r="B112" s="62" t="s">
        <v>32</v>
      </c>
      <c r="C112" s="18" t="s">
        <v>10</v>
      </c>
      <c r="D112" s="63">
        <f>1.2*0.2</f>
        <v>0.24</v>
      </c>
      <c r="E112" s="42"/>
      <c r="F112" s="42">
        <f>E112*D112</f>
        <v>0</v>
      </c>
    </row>
    <row r="113" spans="1:6" s="38" customFormat="1" x14ac:dyDescent="0.25">
      <c r="A113" s="58"/>
      <c r="B113" s="62"/>
      <c r="C113" s="18"/>
      <c r="D113" s="42"/>
      <c r="E113" s="42"/>
      <c r="F113" s="42"/>
    </row>
    <row r="114" spans="1:6" s="38" customFormat="1" ht="75" x14ac:dyDescent="0.25">
      <c r="A114" s="58" t="s">
        <v>70</v>
      </c>
      <c r="B114" s="56" t="s">
        <v>80</v>
      </c>
      <c r="C114" s="18"/>
      <c r="D114" s="42"/>
      <c r="E114" s="42"/>
      <c r="F114" s="42"/>
    </row>
    <row r="115" spans="1:6" s="38" customFormat="1" x14ac:dyDescent="0.25">
      <c r="A115" s="58"/>
      <c r="B115" s="62" t="s">
        <v>30</v>
      </c>
      <c r="C115" s="18" t="s">
        <v>15</v>
      </c>
      <c r="D115" s="42">
        <f>175*0.25</f>
        <v>43.75</v>
      </c>
      <c r="E115" s="42"/>
      <c r="F115" s="42">
        <f>E115*D115</f>
        <v>0</v>
      </c>
    </row>
    <row r="116" spans="1:6" s="38" customFormat="1" x14ac:dyDescent="0.25">
      <c r="A116" s="58"/>
      <c r="B116" s="62"/>
      <c r="C116" s="18"/>
      <c r="D116" s="42"/>
      <c r="E116" s="42"/>
      <c r="F116" s="42"/>
    </row>
    <row r="117" spans="1:6" s="38" customFormat="1" ht="240" x14ac:dyDescent="0.25">
      <c r="A117" s="58" t="s">
        <v>137</v>
      </c>
      <c r="B117" s="67" t="s">
        <v>138</v>
      </c>
      <c r="C117" s="19"/>
      <c r="D117" s="66"/>
      <c r="E117" s="66"/>
      <c r="F117" s="66"/>
    </row>
    <row r="118" spans="1:6" s="38" customFormat="1" x14ac:dyDescent="0.25">
      <c r="A118" s="58"/>
      <c r="B118" s="67"/>
      <c r="C118" s="19" t="s">
        <v>21</v>
      </c>
      <c r="D118" s="66">
        <v>73</v>
      </c>
      <c r="E118" s="66"/>
      <c r="F118" s="66">
        <f>E118*D118</f>
        <v>0</v>
      </c>
    </row>
    <row r="119" spans="1:6" s="38" customFormat="1" x14ac:dyDescent="0.25">
      <c r="A119" s="58"/>
      <c r="B119" s="62"/>
      <c r="C119" s="18"/>
      <c r="D119" s="42"/>
      <c r="E119" s="42"/>
      <c r="F119" s="42"/>
    </row>
    <row r="120" spans="1:6" s="38" customFormat="1" ht="51" x14ac:dyDescent="0.25">
      <c r="A120" s="58" t="s">
        <v>148</v>
      </c>
      <c r="B120" s="107" t="s">
        <v>149</v>
      </c>
      <c r="C120" s="18"/>
      <c r="D120" s="42"/>
      <c r="E120" s="42"/>
      <c r="F120" s="42"/>
    </row>
    <row r="121" spans="1:6" s="38" customFormat="1" x14ac:dyDescent="0.25">
      <c r="A121" s="58"/>
      <c r="B121" s="62"/>
      <c r="C121" s="19" t="s">
        <v>21</v>
      </c>
      <c r="D121" s="66">
        <v>35</v>
      </c>
      <c r="E121" s="66"/>
      <c r="F121" s="66">
        <f>E121*D121</f>
        <v>0</v>
      </c>
    </row>
    <row r="122" spans="1:6" s="38" customFormat="1" x14ac:dyDescent="0.25">
      <c r="A122" s="58"/>
      <c r="B122" s="62"/>
      <c r="C122" s="18"/>
      <c r="D122" s="42"/>
      <c r="E122" s="42"/>
      <c r="F122" s="42"/>
    </row>
    <row r="123" spans="1:6" s="38" customFormat="1" x14ac:dyDescent="0.25">
      <c r="A123" s="104" t="s">
        <v>155</v>
      </c>
      <c r="B123" s="95" t="s">
        <v>136</v>
      </c>
      <c r="C123" s="93"/>
      <c r="D123" s="94"/>
      <c r="E123" s="94"/>
      <c r="F123" s="102">
        <f>SUM(F70:F121)</f>
        <v>0</v>
      </c>
    </row>
    <row r="124" spans="1:6" s="38" customFormat="1" x14ac:dyDescent="0.25">
      <c r="A124" s="58"/>
      <c r="B124" s="62"/>
      <c r="C124" s="18"/>
      <c r="D124" s="42"/>
      <c r="E124" s="42"/>
      <c r="F124" s="42"/>
    </row>
    <row r="125" spans="1:6" s="38" customFormat="1" x14ac:dyDescent="0.25">
      <c r="A125" s="58"/>
      <c r="B125" s="62"/>
      <c r="C125" s="18"/>
      <c r="D125" s="42"/>
      <c r="E125" s="42"/>
      <c r="F125" s="42"/>
    </row>
    <row r="126" spans="1:6" s="38" customFormat="1" x14ac:dyDescent="0.25">
      <c r="A126" s="32" t="s">
        <v>83</v>
      </c>
      <c r="B126" s="33" t="s">
        <v>84</v>
      </c>
      <c r="C126" s="18"/>
      <c r="D126" s="42"/>
      <c r="E126" s="42"/>
      <c r="F126" s="42"/>
    </row>
    <row r="127" spans="1:6" s="38" customFormat="1" x14ac:dyDescent="0.25">
      <c r="A127" s="58"/>
      <c r="B127" s="62"/>
      <c r="C127" s="18"/>
      <c r="D127" s="42"/>
      <c r="E127" s="42"/>
      <c r="F127" s="42"/>
    </row>
    <row r="128" spans="1:6" s="38" customFormat="1" x14ac:dyDescent="0.25">
      <c r="A128" s="58"/>
      <c r="B128" s="62"/>
      <c r="C128" s="18"/>
      <c r="D128" s="42"/>
      <c r="E128" s="42"/>
      <c r="F128" s="42"/>
    </row>
    <row r="129" spans="1:6" s="38" customFormat="1" ht="105" x14ac:dyDescent="0.25">
      <c r="A129" s="58" t="s">
        <v>89</v>
      </c>
      <c r="B129" s="56" t="s">
        <v>642</v>
      </c>
      <c r="C129" s="18"/>
      <c r="D129" s="42"/>
      <c r="E129" s="42"/>
      <c r="F129" s="42"/>
    </row>
    <row r="130" spans="1:6" s="38" customFormat="1" ht="45" x14ac:dyDescent="0.25">
      <c r="A130" s="58"/>
      <c r="B130" s="56" t="s">
        <v>85</v>
      </c>
      <c r="C130" s="18"/>
      <c r="D130" s="42"/>
      <c r="E130" s="42"/>
      <c r="F130" s="42"/>
    </row>
    <row r="131" spans="1:6" s="38" customFormat="1" ht="30" x14ac:dyDescent="0.25">
      <c r="A131" s="58"/>
      <c r="B131" s="56" t="s">
        <v>86</v>
      </c>
      <c r="C131" s="18"/>
      <c r="D131" s="42"/>
      <c r="E131" s="42"/>
      <c r="F131" s="42"/>
    </row>
    <row r="132" spans="1:6" s="38" customFormat="1" ht="93" customHeight="1" x14ac:dyDescent="0.25">
      <c r="A132" s="58"/>
      <c r="B132" s="1" t="s">
        <v>643</v>
      </c>
      <c r="C132" s="18"/>
      <c r="D132" s="42"/>
      <c r="E132" s="42"/>
      <c r="F132" s="42"/>
    </row>
    <row r="133" spans="1:6" s="38" customFormat="1" ht="33" customHeight="1" x14ac:dyDescent="0.25">
      <c r="A133" s="65"/>
      <c r="B133" s="1" t="s">
        <v>87</v>
      </c>
      <c r="D133" s="61"/>
      <c r="E133" s="61"/>
      <c r="F133" s="61"/>
    </row>
    <row r="134" spans="1:6" s="38" customFormat="1" x14ac:dyDescent="0.25">
      <c r="A134" s="39"/>
      <c r="B134" s="62"/>
      <c r="C134" s="18" t="s">
        <v>10</v>
      </c>
      <c r="D134" s="42">
        <v>295</v>
      </c>
      <c r="E134" s="42"/>
      <c r="F134" s="42">
        <f>E134*D134</f>
        <v>0</v>
      </c>
    </row>
    <row r="135" spans="1:6" s="38" customFormat="1" x14ac:dyDescent="0.25">
      <c r="A135" s="39"/>
      <c r="B135" s="62"/>
      <c r="C135" s="18"/>
      <c r="D135" s="42"/>
      <c r="E135" s="42"/>
      <c r="F135" s="42"/>
    </row>
    <row r="136" spans="1:6" s="38" customFormat="1" ht="120" x14ac:dyDescent="0.25">
      <c r="A136" s="39" t="s">
        <v>90</v>
      </c>
      <c r="B136" s="56" t="s">
        <v>91</v>
      </c>
      <c r="C136" s="18"/>
      <c r="D136" s="42"/>
      <c r="E136" s="42"/>
      <c r="F136" s="42"/>
    </row>
    <row r="137" spans="1:6" s="38" customFormat="1" x14ac:dyDescent="0.25">
      <c r="A137" s="39"/>
      <c r="B137" s="62"/>
      <c r="C137" s="18" t="s">
        <v>10</v>
      </c>
      <c r="D137" s="42">
        <f>190</f>
        <v>190</v>
      </c>
      <c r="E137" s="42"/>
      <c r="F137" s="42">
        <f>E137*D137</f>
        <v>0</v>
      </c>
    </row>
    <row r="138" spans="1:6" s="38" customFormat="1" x14ac:dyDescent="0.25">
      <c r="A138" s="39"/>
      <c r="B138" s="62"/>
      <c r="C138" s="18"/>
      <c r="D138" s="42"/>
      <c r="E138" s="42"/>
      <c r="F138" s="42"/>
    </row>
    <row r="139" spans="1:6" s="38" customFormat="1" x14ac:dyDescent="0.25">
      <c r="A139" s="103" t="s">
        <v>154</v>
      </c>
      <c r="B139" s="95" t="s">
        <v>134</v>
      </c>
      <c r="C139" s="93"/>
      <c r="D139" s="94"/>
      <c r="E139" s="94"/>
      <c r="F139" s="102">
        <f>SUM(F128:F137)</f>
        <v>0</v>
      </c>
    </row>
    <row r="140" spans="1:6" s="38" customFormat="1" x14ac:dyDescent="0.25">
      <c r="A140" s="39"/>
      <c r="B140" s="62"/>
      <c r="C140" s="18"/>
      <c r="D140" s="42"/>
      <c r="E140" s="42"/>
      <c r="F140" s="42"/>
    </row>
    <row r="141" spans="1:6" s="38" customFormat="1" x14ac:dyDescent="0.25">
      <c r="A141" s="91" t="s">
        <v>96</v>
      </c>
      <c r="B141" s="90" t="s">
        <v>97</v>
      </c>
      <c r="C141" s="18"/>
      <c r="D141" s="42"/>
      <c r="E141" s="42"/>
      <c r="F141" s="42"/>
    </row>
    <row r="142" spans="1:6" s="38" customFormat="1" x14ac:dyDescent="0.25">
      <c r="A142" s="39"/>
      <c r="B142" s="56"/>
      <c r="C142" s="18"/>
      <c r="D142" s="42"/>
      <c r="E142" s="42"/>
      <c r="F142" s="42"/>
    </row>
    <row r="143" spans="1:6" s="38" customFormat="1" ht="180" x14ac:dyDescent="0.25">
      <c r="A143" s="39" t="s">
        <v>117</v>
      </c>
      <c r="B143" s="56" t="s">
        <v>100</v>
      </c>
      <c r="C143" s="18"/>
      <c r="D143" s="42"/>
      <c r="E143" s="42"/>
      <c r="F143" s="42"/>
    </row>
    <row r="144" spans="1:6" s="38" customFormat="1" x14ac:dyDescent="0.25">
      <c r="A144" s="39"/>
      <c r="B144" s="56"/>
      <c r="C144" s="18" t="s">
        <v>99</v>
      </c>
      <c r="D144" s="42">
        <v>9</v>
      </c>
      <c r="E144" s="42"/>
      <c r="F144" s="42">
        <f>E144*D144</f>
        <v>0</v>
      </c>
    </row>
    <row r="145" spans="1:6" s="38" customFormat="1" x14ac:dyDescent="0.25">
      <c r="A145" s="39"/>
      <c r="B145" s="56"/>
      <c r="C145" s="18"/>
      <c r="D145" s="42"/>
      <c r="E145" s="42"/>
      <c r="F145" s="42"/>
    </row>
    <row r="146" spans="1:6" s="38" customFormat="1" ht="75" x14ac:dyDescent="0.25">
      <c r="A146" s="39" t="s">
        <v>118</v>
      </c>
      <c r="B146" s="56" t="s">
        <v>98</v>
      </c>
      <c r="C146" s="18"/>
      <c r="D146" s="42"/>
      <c r="E146" s="42"/>
      <c r="F146" s="42"/>
    </row>
    <row r="147" spans="1:6" s="38" customFormat="1" x14ac:dyDescent="0.25">
      <c r="A147" s="39"/>
      <c r="B147" s="56"/>
      <c r="C147" s="18" t="s">
        <v>99</v>
      </c>
      <c r="D147" s="42">
        <v>8</v>
      </c>
      <c r="E147" s="42"/>
      <c r="F147" s="42">
        <f>E147*D147</f>
        <v>0</v>
      </c>
    </row>
    <row r="148" spans="1:6" s="38" customFormat="1" x14ac:dyDescent="0.25">
      <c r="A148" s="39"/>
      <c r="B148" s="56"/>
      <c r="C148" s="18"/>
      <c r="D148" s="42"/>
      <c r="E148" s="42"/>
      <c r="F148" s="42"/>
    </row>
    <row r="149" spans="1:6" s="38" customFormat="1" ht="75" x14ac:dyDescent="0.25">
      <c r="A149" s="39" t="s">
        <v>119</v>
      </c>
      <c r="B149" s="56" t="s">
        <v>101</v>
      </c>
      <c r="C149" s="18"/>
      <c r="D149" s="42"/>
      <c r="E149" s="42"/>
      <c r="F149" s="42"/>
    </row>
    <row r="150" spans="1:6" s="38" customFormat="1" x14ac:dyDescent="0.25">
      <c r="A150" s="39"/>
      <c r="B150" s="56"/>
      <c r="C150" s="18" t="s">
        <v>99</v>
      </c>
      <c r="D150" s="42">
        <v>1</v>
      </c>
      <c r="E150" s="42"/>
      <c r="F150" s="42">
        <f>E150*D150</f>
        <v>0</v>
      </c>
    </row>
    <row r="151" spans="1:6" s="38" customFormat="1" x14ac:dyDescent="0.25">
      <c r="A151" s="39"/>
      <c r="B151" s="56"/>
      <c r="C151" s="18"/>
      <c r="D151" s="42"/>
      <c r="E151" s="42"/>
      <c r="F151" s="42"/>
    </row>
    <row r="152" spans="1:6" s="38" customFormat="1" ht="300" x14ac:dyDescent="0.25">
      <c r="A152" s="39" t="s">
        <v>120</v>
      </c>
      <c r="B152" s="56" t="s">
        <v>102</v>
      </c>
      <c r="C152" s="18"/>
      <c r="D152" s="42"/>
      <c r="E152" s="42"/>
      <c r="F152" s="42"/>
    </row>
    <row r="153" spans="1:6" s="38" customFormat="1" x14ac:dyDescent="0.25">
      <c r="A153" s="39"/>
      <c r="B153" s="56"/>
      <c r="C153" s="18" t="s">
        <v>22</v>
      </c>
      <c r="D153" s="42">
        <f>(4.18*9+3.36*7)*4.7+(14*3.29)+3.85*9*0.7*2+2.14*9*4.7+3.85*0.24*9</f>
        <v>480.76599999999996</v>
      </c>
      <c r="E153" s="42"/>
      <c r="F153" s="42">
        <f>E153*D153</f>
        <v>0</v>
      </c>
    </row>
    <row r="154" spans="1:6" s="38" customFormat="1" x14ac:dyDescent="0.25">
      <c r="A154" s="39"/>
      <c r="B154" s="56"/>
      <c r="C154" s="18"/>
      <c r="D154" s="42"/>
      <c r="E154" s="42"/>
      <c r="F154" s="42"/>
    </row>
    <row r="155" spans="1:6" s="38" customFormat="1" ht="195" x14ac:dyDescent="0.25">
      <c r="A155" s="39" t="s">
        <v>121</v>
      </c>
      <c r="B155" s="56" t="s">
        <v>103</v>
      </c>
      <c r="C155" s="18"/>
      <c r="D155" s="42"/>
      <c r="E155" s="42"/>
      <c r="F155" s="42"/>
    </row>
    <row r="156" spans="1:6" s="38" customFormat="1" x14ac:dyDescent="0.25">
      <c r="A156" s="39"/>
      <c r="B156" s="56"/>
      <c r="C156" s="18" t="s">
        <v>22</v>
      </c>
      <c r="D156" s="42">
        <f>(4.8*4.7+3.88*2)*16</f>
        <v>485.12</v>
      </c>
      <c r="E156" s="42"/>
      <c r="F156" s="42">
        <f>E156*D156</f>
        <v>0</v>
      </c>
    </row>
    <row r="157" spans="1:6" s="38" customFormat="1" x14ac:dyDescent="0.25">
      <c r="A157" s="39"/>
      <c r="B157" s="56"/>
      <c r="C157" s="18"/>
      <c r="D157" s="42"/>
      <c r="E157" s="42"/>
      <c r="F157" s="42"/>
    </row>
    <row r="158" spans="1:6" s="38" customFormat="1" ht="135" x14ac:dyDescent="0.25">
      <c r="A158" s="39" t="s">
        <v>122</v>
      </c>
      <c r="B158" s="56" t="s">
        <v>104</v>
      </c>
      <c r="C158" s="18"/>
      <c r="D158" s="42"/>
      <c r="E158" s="42"/>
      <c r="F158" s="42"/>
    </row>
    <row r="159" spans="1:6" s="38" customFormat="1" x14ac:dyDescent="0.25">
      <c r="A159" s="39"/>
      <c r="B159" s="56"/>
      <c r="C159" s="18" t="s">
        <v>22</v>
      </c>
      <c r="D159" s="42">
        <f>52*2.94</f>
        <v>152.88</v>
      </c>
      <c r="E159" s="42"/>
      <c r="F159" s="42">
        <f>E159*D159</f>
        <v>0</v>
      </c>
    </row>
    <row r="160" spans="1:6" s="38" customFormat="1" x14ac:dyDescent="0.25">
      <c r="A160" s="39"/>
      <c r="B160" s="56"/>
      <c r="C160" s="18"/>
      <c r="D160" s="42"/>
      <c r="E160" s="42"/>
      <c r="F160" s="42"/>
    </row>
    <row r="161" spans="1:6" s="38" customFormat="1" ht="75" x14ac:dyDescent="0.25">
      <c r="A161" s="39" t="s">
        <v>145</v>
      </c>
      <c r="B161" s="88" t="s">
        <v>107</v>
      </c>
      <c r="C161" s="19"/>
      <c r="D161" s="66"/>
      <c r="E161" s="66"/>
      <c r="F161" s="66"/>
    </row>
    <row r="162" spans="1:6" s="38" customFormat="1" ht="225" x14ac:dyDescent="0.25">
      <c r="A162" s="39"/>
      <c r="B162" s="89" t="s">
        <v>108</v>
      </c>
      <c r="C162" s="19"/>
      <c r="D162" s="66"/>
      <c r="E162" s="66"/>
      <c r="F162" s="66"/>
    </row>
    <row r="163" spans="1:6" s="38" customFormat="1" ht="195" x14ac:dyDescent="0.25">
      <c r="A163" s="39"/>
      <c r="B163" s="89" t="s">
        <v>109</v>
      </c>
      <c r="C163" s="19"/>
      <c r="D163" s="66"/>
      <c r="E163" s="66"/>
      <c r="F163" s="66"/>
    </row>
    <row r="164" spans="1:6" s="38" customFormat="1" ht="150" x14ac:dyDescent="0.25">
      <c r="A164" s="39"/>
      <c r="B164" s="89" t="s">
        <v>106</v>
      </c>
      <c r="C164" s="19"/>
      <c r="D164" s="66"/>
      <c r="E164" s="66"/>
      <c r="F164" s="66"/>
    </row>
    <row r="165" spans="1:6" s="38" customFormat="1" ht="60" x14ac:dyDescent="0.25">
      <c r="A165" s="39"/>
      <c r="B165" s="89" t="s">
        <v>110</v>
      </c>
      <c r="C165" s="19"/>
      <c r="D165" s="66"/>
      <c r="E165" s="66"/>
      <c r="F165" s="66"/>
    </row>
    <row r="166" spans="1:6" s="38" customFormat="1" x14ac:dyDescent="0.25">
      <c r="A166" s="39"/>
      <c r="B166" s="67"/>
      <c r="C166" s="19" t="s">
        <v>21</v>
      </c>
      <c r="D166" s="66">
        <v>103</v>
      </c>
      <c r="E166" s="66"/>
      <c r="F166" s="66">
        <f>E166*D166</f>
        <v>0</v>
      </c>
    </row>
    <row r="167" spans="1:6" s="38" customFormat="1" x14ac:dyDescent="0.25">
      <c r="A167" s="39"/>
      <c r="B167" s="56"/>
      <c r="C167" s="18"/>
      <c r="D167" s="42"/>
      <c r="E167" s="42"/>
      <c r="F167" s="42"/>
    </row>
    <row r="168" spans="1:6" s="38" customFormat="1" ht="180" x14ac:dyDescent="0.25">
      <c r="A168" s="39" t="s">
        <v>159</v>
      </c>
      <c r="B168" s="56" t="s">
        <v>160</v>
      </c>
      <c r="C168" s="18"/>
      <c r="D168" s="42"/>
      <c r="E168" s="42"/>
      <c r="F168" s="42"/>
    </row>
    <row r="169" spans="1:6" s="38" customFormat="1" x14ac:dyDescent="0.25">
      <c r="A169" s="39"/>
      <c r="B169" s="56"/>
      <c r="C169" s="19" t="s">
        <v>114</v>
      </c>
      <c r="D169" s="66">
        <v>1</v>
      </c>
      <c r="E169" s="66"/>
      <c r="F169" s="66">
        <f>E169*D169</f>
        <v>0</v>
      </c>
    </row>
    <row r="170" spans="1:6" s="38" customFormat="1" x14ac:dyDescent="0.25">
      <c r="A170" s="39"/>
      <c r="B170" s="56"/>
      <c r="C170" s="18"/>
      <c r="D170" s="42"/>
      <c r="E170" s="42"/>
      <c r="F170" s="42"/>
    </row>
    <row r="171" spans="1:6" s="38" customFormat="1" x14ac:dyDescent="0.25">
      <c r="A171" s="103" t="s">
        <v>153</v>
      </c>
      <c r="B171" s="92" t="s">
        <v>133</v>
      </c>
      <c r="C171" s="93"/>
      <c r="D171" s="94"/>
      <c r="E171" s="94"/>
      <c r="F171" s="102">
        <f>SUM(F143:F169)</f>
        <v>0</v>
      </c>
    </row>
    <row r="172" spans="1:6" s="38" customFormat="1" x14ac:dyDescent="0.25">
      <c r="A172" s="39"/>
      <c r="B172" s="90"/>
      <c r="C172" s="18"/>
      <c r="D172" s="42"/>
      <c r="E172" s="42"/>
      <c r="F172" s="42"/>
    </row>
    <row r="173" spans="1:6" s="38" customFormat="1" x14ac:dyDescent="0.25">
      <c r="A173" s="39" t="s">
        <v>123</v>
      </c>
      <c r="B173" s="90" t="s">
        <v>124</v>
      </c>
      <c r="C173" s="18"/>
      <c r="D173" s="42"/>
      <c r="E173" s="42"/>
      <c r="F173" s="42"/>
    </row>
    <row r="174" spans="1:6" s="38" customFormat="1" x14ac:dyDescent="0.25">
      <c r="A174" s="39"/>
      <c r="B174" s="56"/>
      <c r="C174" s="18"/>
      <c r="D174" s="42"/>
      <c r="E174" s="42"/>
      <c r="F174" s="42"/>
    </row>
    <row r="175" spans="1:6" s="38" customFormat="1" x14ac:dyDescent="0.25">
      <c r="A175" s="18" t="s">
        <v>125</v>
      </c>
      <c r="B175" s="56" t="s">
        <v>92</v>
      </c>
      <c r="C175" s="18"/>
      <c r="D175" s="42"/>
      <c r="E175" s="42"/>
      <c r="F175" s="42"/>
    </row>
    <row r="176" spans="1:6" s="38" customFormat="1" ht="135" x14ac:dyDescent="0.25">
      <c r="A176" s="39"/>
      <c r="B176" s="56" t="s">
        <v>93</v>
      </c>
      <c r="C176" s="18"/>
      <c r="D176" s="42"/>
      <c r="E176" s="42"/>
      <c r="F176" s="42"/>
    </row>
    <row r="177" spans="1:6" s="38" customFormat="1" x14ac:dyDescent="0.25">
      <c r="A177" s="39"/>
      <c r="B177" s="62" t="s">
        <v>94</v>
      </c>
      <c r="C177" s="18" t="s">
        <v>10</v>
      </c>
      <c r="D177" s="42">
        <v>97.2</v>
      </c>
      <c r="E177" s="42"/>
      <c r="F177" s="42">
        <f>E177*D177</f>
        <v>0</v>
      </c>
    </row>
    <row r="178" spans="1:6" s="38" customFormat="1" x14ac:dyDescent="0.25">
      <c r="A178" s="39"/>
      <c r="B178" s="62" t="s">
        <v>95</v>
      </c>
      <c r="C178" s="18" t="s">
        <v>10</v>
      </c>
      <c r="D178" s="42">
        <v>67.2</v>
      </c>
      <c r="E178" s="42"/>
      <c r="F178" s="42">
        <f>E178*D178</f>
        <v>0</v>
      </c>
    </row>
    <row r="179" spans="1:6" s="38" customFormat="1" x14ac:dyDescent="0.25">
      <c r="A179" s="39"/>
      <c r="B179" s="62"/>
      <c r="C179" s="18"/>
      <c r="D179" s="42"/>
      <c r="E179" s="42"/>
      <c r="F179" s="42"/>
    </row>
    <row r="180" spans="1:6" s="38" customFormat="1" ht="90" x14ac:dyDescent="0.25">
      <c r="A180" s="39" t="s">
        <v>126</v>
      </c>
      <c r="B180" s="56" t="s">
        <v>112</v>
      </c>
      <c r="C180" s="18"/>
      <c r="D180" s="42"/>
      <c r="E180" s="42"/>
      <c r="F180" s="42"/>
    </row>
    <row r="181" spans="1:6" x14ac:dyDescent="0.25">
      <c r="A181" s="39"/>
      <c r="C181" s="18" t="s">
        <v>114</v>
      </c>
      <c r="D181" s="42">
        <v>1</v>
      </c>
      <c r="E181" s="42"/>
      <c r="F181" s="42">
        <f>E181*D181</f>
        <v>0</v>
      </c>
    </row>
    <row r="182" spans="1:6" ht="19.149999999999999" customHeight="1" x14ac:dyDescent="0.25">
      <c r="A182" s="39"/>
    </row>
    <row r="183" spans="1:6" ht="90" x14ac:dyDescent="0.25">
      <c r="A183" s="39" t="s">
        <v>127</v>
      </c>
      <c r="B183" s="69" t="s">
        <v>113</v>
      </c>
    </row>
    <row r="184" spans="1:6" x14ac:dyDescent="0.25">
      <c r="B184" s="56"/>
      <c r="C184" s="18" t="s">
        <v>114</v>
      </c>
      <c r="D184" s="42">
        <v>1</v>
      </c>
      <c r="E184" s="42"/>
      <c r="F184" s="42">
        <f>E184*D184</f>
        <v>0</v>
      </c>
    </row>
    <row r="185" spans="1:6" x14ac:dyDescent="0.25">
      <c r="B185" s="56"/>
      <c r="C185" s="18"/>
      <c r="D185" s="42"/>
      <c r="E185" s="42"/>
      <c r="F185" s="42"/>
    </row>
    <row r="186" spans="1:6" ht="144.75" customHeight="1" x14ac:dyDescent="0.25">
      <c r="A186" s="65" t="s">
        <v>128</v>
      </c>
      <c r="B186" s="67" t="s">
        <v>82</v>
      </c>
      <c r="C186" s="19"/>
      <c r="D186" s="66"/>
      <c r="E186" s="66"/>
      <c r="F186" s="42"/>
    </row>
    <row r="187" spans="1:6" x14ac:dyDescent="0.25">
      <c r="B187" s="68"/>
      <c r="C187" s="19" t="s">
        <v>10</v>
      </c>
      <c r="D187" s="66">
        <f>0.9*0.6*9+0.36*6</f>
        <v>7.0200000000000005</v>
      </c>
      <c r="E187" s="66"/>
      <c r="F187" s="42">
        <f>D187*E187</f>
        <v>0</v>
      </c>
    </row>
    <row r="188" spans="1:6" x14ac:dyDescent="0.25">
      <c r="C188" s="19"/>
      <c r="D188" s="66"/>
      <c r="E188" s="66"/>
      <c r="F188" s="42"/>
    </row>
    <row r="189" spans="1:6" ht="76.900000000000006" customHeight="1" x14ac:dyDescent="0.25">
      <c r="A189" s="65" t="s">
        <v>129</v>
      </c>
      <c r="B189" s="67" t="s">
        <v>105</v>
      </c>
      <c r="C189" s="19" t="s">
        <v>10</v>
      </c>
      <c r="D189" s="66">
        <v>650</v>
      </c>
      <c r="E189" s="66"/>
      <c r="F189" s="66">
        <f>E189*D189</f>
        <v>0</v>
      </c>
    </row>
    <row r="190" spans="1:6" x14ac:dyDescent="0.25">
      <c r="B190" s="67"/>
      <c r="C190" s="19"/>
      <c r="D190" s="66"/>
      <c r="E190" s="66"/>
      <c r="F190" s="66"/>
    </row>
    <row r="191" spans="1:6" ht="210" x14ac:dyDescent="0.25">
      <c r="A191" s="65" t="s">
        <v>130</v>
      </c>
      <c r="B191" s="67" t="s">
        <v>644</v>
      </c>
      <c r="C191" s="19"/>
      <c r="D191" s="66"/>
      <c r="E191" s="66"/>
      <c r="F191" s="66"/>
    </row>
    <row r="192" spans="1:6" x14ac:dyDescent="0.25">
      <c r="B192" s="67"/>
      <c r="C192" s="19" t="s">
        <v>10</v>
      </c>
      <c r="D192" s="66">
        <v>115</v>
      </c>
      <c r="E192" s="66"/>
      <c r="F192" s="66">
        <f>E192*D192</f>
        <v>0</v>
      </c>
    </row>
    <row r="193" spans="1:6" x14ac:dyDescent="0.25">
      <c r="B193" s="67"/>
      <c r="C193" s="19"/>
      <c r="D193" s="66"/>
      <c r="E193" s="66"/>
      <c r="F193" s="66"/>
    </row>
    <row r="194" spans="1:6" ht="198.75" customHeight="1" x14ac:dyDescent="0.25">
      <c r="A194" s="65" t="s">
        <v>131</v>
      </c>
      <c r="B194" s="106" t="s">
        <v>150</v>
      </c>
      <c r="D194" s="2"/>
      <c r="E194" s="2"/>
      <c r="F194" s="2"/>
    </row>
    <row r="195" spans="1:6" x14ac:dyDescent="0.25">
      <c r="B195" s="2"/>
      <c r="C195" s="19" t="s">
        <v>10</v>
      </c>
      <c r="D195" s="66">
        <v>400</v>
      </c>
      <c r="E195" s="66"/>
      <c r="F195" s="66">
        <f>E195*D195</f>
        <v>0</v>
      </c>
    </row>
    <row r="196" spans="1:6" x14ac:dyDescent="0.25">
      <c r="B196" s="2"/>
      <c r="C196" s="19"/>
      <c r="D196" s="66"/>
      <c r="E196" s="66"/>
      <c r="F196" s="66"/>
    </row>
    <row r="197" spans="1:6" ht="75" x14ac:dyDescent="0.25">
      <c r="A197" s="65" t="s">
        <v>152</v>
      </c>
      <c r="B197" s="51" t="s">
        <v>151</v>
      </c>
      <c r="C197" s="19"/>
      <c r="D197" s="66"/>
      <c r="E197" s="66"/>
      <c r="F197" s="66"/>
    </row>
    <row r="198" spans="1:6" x14ac:dyDescent="0.25">
      <c r="B198" s="2"/>
      <c r="C198" s="19" t="s">
        <v>10</v>
      </c>
      <c r="D198" s="66">
        <v>71</v>
      </c>
      <c r="E198" s="66"/>
      <c r="F198" s="66">
        <f>E198*D198</f>
        <v>0</v>
      </c>
    </row>
    <row r="199" spans="1:6" x14ac:dyDescent="0.25">
      <c r="B199" s="67"/>
      <c r="C199" s="19"/>
      <c r="D199" s="66"/>
      <c r="E199" s="66"/>
      <c r="F199" s="66"/>
    </row>
    <row r="200" spans="1:6" x14ac:dyDescent="0.25">
      <c r="A200" s="103" t="s">
        <v>123</v>
      </c>
      <c r="B200" s="92" t="s">
        <v>132</v>
      </c>
      <c r="C200" s="93"/>
      <c r="D200" s="94"/>
      <c r="E200" s="94"/>
      <c r="F200" s="102">
        <f>SUM(F176:F199)</f>
        <v>0</v>
      </c>
    </row>
    <row r="201" spans="1:6" x14ac:dyDescent="0.25">
      <c r="B201" s="67"/>
      <c r="C201" s="19"/>
      <c r="D201" s="66"/>
      <c r="E201" s="66"/>
      <c r="F201" s="66"/>
    </row>
    <row r="202" spans="1:6" x14ac:dyDescent="0.25">
      <c r="B202" s="67"/>
      <c r="C202" s="19"/>
      <c r="D202" s="66"/>
      <c r="E202" s="66"/>
      <c r="F202" s="66"/>
    </row>
    <row r="203" spans="1:6" x14ac:dyDescent="0.25">
      <c r="B203" s="67"/>
      <c r="C203" s="19"/>
      <c r="D203" s="66"/>
      <c r="E203" s="66"/>
      <c r="F203" s="66"/>
    </row>
    <row r="204" spans="1:6" x14ac:dyDescent="0.25">
      <c r="B204" s="67"/>
      <c r="C204" s="19"/>
      <c r="D204" s="66"/>
      <c r="E204" s="66"/>
      <c r="F204" s="66"/>
    </row>
    <row r="205" spans="1:6" x14ac:dyDescent="0.25">
      <c r="B205" s="67"/>
      <c r="C205" s="19"/>
      <c r="D205" s="66"/>
      <c r="E205" s="66"/>
      <c r="F205" s="66"/>
    </row>
    <row r="206" spans="1:6" x14ac:dyDescent="0.25">
      <c r="B206" s="67"/>
      <c r="C206" s="19"/>
      <c r="D206" s="66"/>
      <c r="E206" s="66"/>
      <c r="F206" s="66"/>
    </row>
    <row r="207" spans="1:6" x14ac:dyDescent="0.25">
      <c r="B207" s="67"/>
      <c r="C207" s="19"/>
      <c r="D207" s="66"/>
      <c r="E207" s="66"/>
      <c r="F207" s="66"/>
    </row>
    <row r="208" spans="1:6" x14ac:dyDescent="0.25">
      <c r="B208" s="67"/>
      <c r="C208" s="19"/>
      <c r="D208" s="66"/>
      <c r="E208" s="66"/>
      <c r="F208" s="66"/>
    </row>
    <row r="209" spans="1:6" x14ac:dyDescent="0.25">
      <c r="B209" s="108" t="s">
        <v>161</v>
      </c>
      <c r="C209" s="19"/>
      <c r="D209" s="66"/>
      <c r="E209" s="66"/>
      <c r="F209" s="66"/>
    </row>
    <row r="210" spans="1:6" x14ac:dyDescent="0.25">
      <c r="A210" s="103" t="s">
        <v>158</v>
      </c>
      <c r="B210" s="95" t="s">
        <v>143</v>
      </c>
      <c r="C210" s="96"/>
      <c r="D210" s="97"/>
      <c r="E210" s="98"/>
      <c r="F210" s="101">
        <f>F18</f>
        <v>0</v>
      </c>
    </row>
    <row r="211" spans="1:6" x14ac:dyDescent="0.25">
      <c r="A211" s="105" t="s">
        <v>157</v>
      </c>
      <c r="B211" s="95" t="s">
        <v>144</v>
      </c>
      <c r="C211" s="99"/>
      <c r="D211" s="100"/>
      <c r="E211" s="100"/>
      <c r="F211" s="101">
        <f>F29</f>
        <v>0</v>
      </c>
    </row>
    <row r="212" spans="1:6" x14ac:dyDescent="0.25">
      <c r="A212" s="103" t="s">
        <v>156</v>
      </c>
      <c r="B212" s="95" t="s">
        <v>139</v>
      </c>
      <c r="C212" s="93"/>
      <c r="D212" s="94"/>
      <c r="E212" s="94"/>
      <c r="F212" s="102">
        <f>F62</f>
        <v>0</v>
      </c>
    </row>
    <row r="213" spans="1:6" x14ac:dyDescent="0.25">
      <c r="A213" s="104" t="s">
        <v>155</v>
      </c>
      <c r="B213" s="95" t="s">
        <v>136</v>
      </c>
      <c r="C213" s="93"/>
      <c r="D213" s="94"/>
      <c r="E213" s="94"/>
      <c r="F213" s="102">
        <f>F123</f>
        <v>0</v>
      </c>
    </row>
    <row r="214" spans="1:6" x14ac:dyDescent="0.25">
      <c r="A214" s="103" t="s">
        <v>154</v>
      </c>
      <c r="B214" s="95" t="s">
        <v>134</v>
      </c>
      <c r="C214" s="93"/>
      <c r="D214" s="94"/>
      <c r="E214" s="94"/>
      <c r="F214" s="102">
        <f>F139</f>
        <v>0</v>
      </c>
    </row>
    <row r="215" spans="1:6" x14ac:dyDescent="0.25">
      <c r="A215" s="103" t="s">
        <v>153</v>
      </c>
      <c r="B215" s="92" t="s">
        <v>133</v>
      </c>
      <c r="C215" s="93"/>
      <c r="D215" s="94"/>
      <c r="E215" s="94"/>
      <c r="F215" s="102">
        <f>F171</f>
        <v>0</v>
      </c>
    </row>
    <row r="216" spans="1:6" ht="15.75" thickBot="1" x14ac:dyDescent="0.3">
      <c r="A216" s="103" t="s">
        <v>123</v>
      </c>
      <c r="B216" s="92" t="s">
        <v>132</v>
      </c>
      <c r="C216" s="93"/>
      <c r="D216" s="94"/>
      <c r="E216" s="94"/>
      <c r="F216" s="102">
        <f>F200</f>
        <v>0</v>
      </c>
    </row>
    <row r="217" spans="1:6" x14ac:dyDescent="0.25">
      <c r="A217" s="70"/>
      <c r="B217" s="71" t="s">
        <v>24</v>
      </c>
      <c r="C217" s="72"/>
      <c r="D217" s="73"/>
      <c r="E217" s="73"/>
      <c r="F217" s="74">
        <f>SUM(F210:F216)</f>
        <v>0</v>
      </c>
    </row>
    <row r="218" spans="1:6" x14ac:dyDescent="0.25">
      <c r="A218" s="75"/>
      <c r="B218" s="76" t="s">
        <v>25</v>
      </c>
      <c r="C218" s="77"/>
      <c r="D218" s="78"/>
      <c r="E218" s="78"/>
      <c r="F218" s="79">
        <f>F217*0.25</f>
        <v>0</v>
      </c>
    </row>
    <row r="219" spans="1:6" ht="15.75" thickBot="1" x14ac:dyDescent="0.3">
      <c r="A219" s="80"/>
      <c r="B219" s="81" t="s">
        <v>23</v>
      </c>
      <c r="C219" s="82"/>
      <c r="D219" s="83"/>
      <c r="E219" s="83"/>
      <c r="F219" s="84">
        <f>F217+F218</f>
        <v>0</v>
      </c>
    </row>
    <row r="222" spans="1:6" x14ac:dyDescent="0.25">
      <c r="D222" s="85" t="s">
        <v>26</v>
      </c>
      <c r="E222" s="85" t="s">
        <v>27</v>
      </c>
    </row>
    <row r="223" spans="1:6" x14ac:dyDescent="0.25">
      <c r="B223" s="2"/>
    </row>
    <row r="225" spans="1:6" x14ac:dyDescent="0.25">
      <c r="A225" s="86"/>
      <c r="B225" s="87"/>
      <c r="C225" s="18"/>
      <c r="D225" s="42"/>
      <c r="E225" s="42"/>
      <c r="F225" s="42"/>
    </row>
    <row r="226" spans="1:6" x14ac:dyDescent="0.25">
      <c r="A226" s="39"/>
      <c r="B226" s="56"/>
    </row>
    <row r="227" spans="1:6" x14ac:dyDescent="0.25">
      <c r="A227" s="39"/>
      <c r="B227" s="56"/>
    </row>
    <row r="228" spans="1:6" x14ac:dyDescent="0.25">
      <c r="A228" s="39"/>
      <c r="B228" s="56"/>
    </row>
    <row r="229" spans="1:6" x14ac:dyDescent="0.25">
      <c r="A229" s="39"/>
      <c r="B229" s="56"/>
    </row>
    <row r="230" spans="1:6" x14ac:dyDescent="0.25">
      <c r="A230" s="39"/>
      <c r="B230" s="56"/>
    </row>
    <row r="231" spans="1:6" x14ac:dyDescent="0.25">
      <c r="A231" s="39"/>
      <c r="B231" s="56"/>
    </row>
    <row r="232" spans="1:6" x14ac:dyDescent="0.25">
      <c r="A232" s="39"/>
      <c r="B232" s="56"/>
    </row>
    <row r="233" spans="1:6" x14ac:dyDescent="0.25">
      <c r="A233" s="39"/>
      <c r="B233" s="56"/>
    </row>
    <row r="234" spans="1:6" x14ac:dyDescent="0.25">
      <c r="A234" s="39"/>
      <c r="B234" s="56"/>
      <c r="C234" s="18"/>
      <c r="D234" s="42"/>
      <c r="E234" s="42"/>
      <c r="F234" s="42"/>
    </row>
    <row r="235" spans="1:6" x14ac:dyDescent="0.25">
      <c r="A235" s="39"/>
      <c r="B235" s="56"/>
      <c r="C235" s="18"/>
      <c r="D235" s="42"/>
      <c r="E235" s="42"/>
      <c r="F235" s="42"/>
    </row>
    <row r="236" spans="1:6" x14ac:dyDescent="0.25">
      <c r="A236" s="39"/>
      <c r="B236" s="56"/>
      <c r="C236" s="18"/>
      <c r="D236" s="42"/>
      <c r="E236" s="42"/>
      <c r="F236" s="42"/>
    </row>
    <row r="237" spans="1:6" x14ac:dyDescent="0.25">
      <c r="A237" s="38"/>
      <c r="B237" s="56"/>
      <c r="C237" s="18"/>
      <c r="D237" s="42"/>
      <c r="E237" s="42"/>
      <c r="F237" s="42"/>
    </row>
  </sheetData>
  <mergeCells count="6">
    <mergeCell ref="B67:F67"/>
    <mergeCell ref="A9:F9"/>
    <mergeCell ref="A3:F3"/>
    <mergeCell ref="B33:F33"/>
    <mergeCell ref="B12:F12"/>
    <mergeCell ref="B11:F11"/>
  </mergeCells>
  <phoneticPr fontId="3" type="noConversion"/>
  <pageMargins left="0.51181102362204722" right="0.51181102362204722" top="0.98425196850393704" bottom="0.98425196850393704" header="0.39370078740157483" footer="0.51181102362204722"/>
  <pageSetup paperSize="8" scale="75" orientation="portrait" horizontalDpi="4294967293" r:id="rId1"/>
  <headerFooter>
    <oddHeader>&amp;LUREĐENJE VODENOG ZABAVNOG SPRAY PARKA ZA DJECU/ FONTANA
&amp;C&amp;A&amp;RLOKACIJA: k.č.br. 2079/4, k.o. Ivanić-Grad</oddHeader>
    <oddFooter>&amp;RStranica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1"/>
  <sheetViews>
    <sheetView view="pageBreakPreview" zoomScaleNormal="100" zoomScaleSheetLayoutView="100" workbookViewId="0">
      <selection activeCell="E82" sqref="E82"/>
    </sheetView>
  </sheetViews>
  <sheetFormatPr defaultRowHeight="12.75" x14ac:dyDescent="0.2"/>
  <cols>
    <col min="1" max="1" width="5.140625" customWidth="1"/>
    <col min="2" max="2" width="41" customWidth="1"/>
    <col min="3" max="3" width="8.140625" customWidth="1"/>
    <col min="5" max="5" width="10.85546875" bestFit="1" customWidth="1"/>
    <col min="6" max="6" width="11.85546875" bestFit="1" customWidth="1"/>
  </cols>
  <sheetData>
    <row r="2" spans="1:6" x14ac:dyDescent="0.2">
      <c r="D2" s="260" t="s">
        <v>572</v>
      </c>
      <c r="E2" s="318" t="s">
        <v>164</v>
      </c>
      <c r="F2" s="318"/>
    </row>
    <row r="3" spans="1:6" x14ac:dyDescent="0.2">
      <c r="A3" s="319" t="s">
        <v>581</v>
      </c>
      <c r="B3" s="319"/>
      <c r="D3" s="260" t="s">
        <v>573</v>
      </c>
      <c r="E3" s="319" t="s">
        <v>635</v>
      </c>
      <c r="F3" s="319"/>
    </row>
    <row r="4" spans="1:6" ht="25.5" x14ac:dyDescent="0.2">
      <c r="A4" s="261" t="s">
        <v>574</v>
      </c>
      <c r="B4" s="261" t="s">
        <v>422</v>
      </c>
      <c r="C4" s="262" t="s">
        <v>575</v>
      </c>
      <c r="D4" s="263" t="s">
        <v>424</v>
      </c>
      <c r="E4" s="264" t="s">
        <v>576</v>
      </c>
      <c r="F4" s="265" t="s">
        <v>577</v>
      </c>
    </row>
    <row r="5" spans="1:6" x14ac:dyDescent="0.2">
      <c r="A5" s="260"/>
      <c r="B5" s="260"/>
      <c r="C5" s="260"/>
      <c r="D5" s="260"/>
      <c r="E5" s="260"/>
      <c r="F5" s="260"/>
    </row>
    <row r="6" spans="1:6" x14ac:dyDescent="0.2">
      <c r="A6" s="266"/>
      <c r="B6" s="269" t="s">
        <v>578</v>
      </c>
      <c r="C6" s="267"/>
      <c r="D6" s="267"/>
      <c r="E6" s="268"/>
      <c r="F6" s="268"/>
    </row>
    <row r="8" spans="1:6" ht="42.75" customHeight="1" x14ac:dyDescent="0.2">
      <c r="A8" s="270" t="s">
        <v>579</v>
      </c>
      <c r="B8" s="344" t="s">
        <v>645</v>
      </c>
      <c r="C8" s="345"/>
      <c r="D8" s="346"/>
      <c r="E8" s="272"/>
      <c r="F8" s="272"/>
    </row>
    <row r="9" spans="1:6" x14ac:dyDescent="0.2">
      <c r="A9" s="270"/>
      <c r="B9" s="344" t="s">
        <v>647</v>
      </c>
      <c r="C9" s="345"/>
      <c r="D9" s="346"/>
      <c r="E9" s="272"/>
      <c r="F9" s="272"/>
    </row>
    <row r="10" spans="1:6" x14ac:dyDescent="0.2">
      <c r="A10" s="270"/>
      <c r="B10" s="344"/>
      <c r="C10" s="345"/>
      <c r="D10" s="346"/>
      <c r="E10" s="272"/>
      <c r="F10" s="272"/>
    </row>
    <row r="11" spans="1:6" ht="17.25" customHeight="1" x14ac:dyDescent="0.2">
      <c r="A11" s="270"/>
      <c r="B11" s="344" t="s">
        <v>636</v>
      </c>
      <c r="C11" s="345"/>
      <c r="D11" s="346"/>
      <c r="E11" s="272"/>
      <c r="F11" s="272"/>
    </row>
    <row r="12" spans="1:6" ht="25.5" x14ac:dyDescent="0.2">
      <c r="A12" s="347"/>
      <c r="B12" s="348" t="s">
        <v>582</v>
      </c>
      <c r="C12" s="349" t="s">
        <v>114</v>
      </c>
      <c r="D12" s="281">
        <v>1</v>
      </c>
      <c r="E12" s="229"/>
      <c r="F12" s="229"/>
    </row>
    <row r="13" spans="1:6" ht="25.5" x14ac:dyDescent="0.2">
      <c r="A13" s="270"/>
      <c r="B13" s="348" t="s">
        <v>583</v>
      </c>
      <c r="C13" s="349" t="s">
        <v>114</v>
      </c>
      <c r="D13" s="281">
        <v>1</v>
      </c>
      <c r="E13" s="229"/>
      <c r="F13" s="229"/>
    </row>
    <row r="14" spans="1:6" ht="25.5" x14ac:dyDescent="0.2">
      <c r="A14" s="270"/>
      <c r="B14" s="348" t="s">
        <v>584</v>
      </c>
      <c r="C14" s="349" t="s">
        <v>114</v>
      </c>
      <c r="D14" s="281">
        <v>1</v>
      </c>
      <c r="E14" s="229"/>
      <c r="F14" s="229"/>
    </row>
    <row r="15" spans="1:6" x14ac:dyDescent="0.2">
      <c r="A15" s="270"/>
      <c r="B15" s="348" t="s">
        <v>593</v>
      </c>
      <c r="C15" s="349" t="s">
        <v>114</v>
      </c>
      <c r="D15" s="281">
        <v>3</v>
      </c>
      <c r="E15" s="229"/>
      <c r="F15" s="229"/>
    </row>
    <row r="16" spans="1:6" x14ac:dyDescent="0.2">
      <c r="A16" s="347"/>
      <c r="B16" s="350" t="s">
        <v>585</v>
      </c>
      <c r="C16" s="349" t="s">
        <v>114</v>
      </c>
      <c r="D16" s="281">
        <v>1</v>
      </c>
      <c r="E16" s="229"/>
      <c r="F16" s="229"/>
    </row>
    <row r="17" spans="1:6" x14ac:dyDescent="0.2">
      <c r="A17" s="270"/>
      <c r="B17" s="348" t="s">
        <v>586</v>
      </c>
      <c r="C17" s="349" t="s">
        <v>114</v>
      </c>
      <c r="D17" s="281">
        <v>1</v>
      </c>
      <c r="E17" s="229"/>
      <c r="F17" s="229"/>
    </row>
    <row r="18" spans="1:6" x14ac:dyDescent="0.2">
      <c r="A18" s="270"/>
      <c r="B18" s="348" t="s">
        <v>587</v>
      </c>
      <c r="C18" s="349" t="s">
        <v>114</v>
      </c>
      <c r="D18" s="281">
        <v>1</v>
      </c>
      <c r="E18" s="229"/>
      <c r="F18" s="229"/>
    </row>
    <row r="19" spans="1:6" x14ac:dyDescent="0.2">
      <c r="A19" s="270"/>
      <c r="B19" s="348" t="s">
        <v>588</v>
      </c>
      <c r="C19" s="349" t="s">
        <v>114</v>
      </c>
      <c r="D19" s="281">
        <v>4</v>
      </c>
      <c r="E19" s="229"/>
      <c r="F19" s="229"/>
    </row>
    <row r="20" spans="1:6" x14ac:dyDescent="0.2">
      <c r="A20" s="270"/>
      <c r="B20" s="348" t="s">
        <v>589</v>
      </c>
      <c r="C20" s="349" t="s">
        <v>114</v>
      </c>
      <c r="D20" s="281">
        <v>1</v>
      </c>
      <c r="E20" s="229"/>
      <c r="F20" s="229"/>
    </row>
    <row r="21" spans="1:6" ht="25.5" x14ac:dyDescent="0.2">
      <c r="A21" s="270"/>
      <c r="B21" s="348" t="s">
        <v>590</v>
      </c>
      <c r="C21" s="349" t="s">
        <v>114</v>
      </c>
      <c r="D21" s="281">
        <v>1</v>
      </c>
      <c r="E21" s="229"/>
      <c r="F21" s="229"/>
    </row>
    <row r="22" spans="1:6" ht="25.5" x14ac:dyDescent="0.2">
      <c r="A22" s="270"/>
      <c r="B22" s="348" t="s">
        <v>591</v>
      </c>
      <c r="C22" s="349" t="s">
        <v>114</v>
      </c>
      <c r="D22" s="281">
        <v>1</v>
      </c>
      <c r="E22" s="229"/>
      <c r="F22" s="229"/>
    </row>
    <row r="23" spans="1:6" x14ac:dyDescent="0.2">
      <c r="A23" s="270"/>
      <c r="B23" s="348" t="s">
        <v>592</v>
      </c>
      <c r="C23" s="349" t="s">
        <v>114</v>
      </c>
      <c r="D23" s="281">
        <v>1</v>
      </c>
      <c r="E23" s="229"/>
      <c r="F23" s="229"/>
    </row>
    <row r="24" spans="1:6" ht="38.25" x14ac:dyDescent="0.2">
      <c r="A24" s="270"/>
      <c r="B24" s="348" t="s">
        <v>615</v>
      </c>
      <c r="C24" s="349" t="s">
        <v>114</v>
      </c>
      <c r="D24" s="281">
        <v>1</v>
      </c>
      <c r="E24" s="229"/>
      <c r="F24" s="229"/>
    </row>
    <row r="25" spans="1:6" ht="76.5" x14ac:dyDescent="0.2">
      <c r="A25" s="270"/>
      <c r="B25" s="348" t="s">
        <v>614</v>
      </c>
      <c r="C25" s="349" t="s">
        <v>114</v>
      </c>
      <c r="D25" s="281">
        <v>1</v>
      </c>
      <c r="E25" s="229"/>
      <c r="F25" s="229"/>
    </row>
    <row r="26" spans="1:6" ht="25.5" x14ac:dyDescent="0.2">
      <c r="A26" s="270"/>
      <c r="B26" s="348" t="s">
        <v>598</v>
      </c>
      <c r="C26" s="349" t="s">
        <v>114</v>
      </c>
      <c r="D26" s="281">
        <v>2</v>
      </c>
      <c r="E26" s="229"/>
      <c r="F26" s="229"/>
    </row>
    <row r="27" spans="1:6" ht="63.75" x14ac:dyDescent="0.2">
      <c r="A27" s="270"/>
      <c r="B27" s="350" t="s">
        <v>616</v>
      </c>
      <c r="C27" s="349" t="s">
        <v>580</v>
      </c>
      <c r="D27" s="281">
        <v>1</v>
      </c>
      <c r="E27" s="229"/>
      <c r="F27" s="229"/>
    </row>
    <row r="28" spans="1:6" ht="25.5" x14ac:dyDescent="0.2">
      <c r="A28" s="270"/>
      <c r="B28" s="350" t="s">
        <v>659</v>
      </c>
      <c r="C28" s="349"/>
      <c r="D28" s="281"/>
      <c r="E28" s="229"/>
      <c r="F28" s="229"/>
    </row>
    <row r="29" spans="1:6" x14ac:dyDescent="0.2">
      <c r="A29" s="229"/>
      <c r="B29" s="229"/>
      <c r="C29" s="229"/>
      <c r="D29" s="229"/>
      <c r="E29" s="229"/>
      <c r="F29" s="229"/>
    </row>
    <row r="30" spans="1:6" ht="38.25" x14ac:dyDescent="0.2">
      <c r="A30" s="229"/>
      <c r="B30" s="309" t="s">
        <v>658</v>
      </c>
      <c r="C30" s="229"/>
      <c r="D30" s="229"/>
      <c r="E30" s="229"/>
      <c r="F30" s="229"/>
    </row>
    <row r="31" spans="1:6" x14ac:dyDescent="0.2">
      <c r="A31" s="229"/>
      <c r="B31" s="351" t="s">
        <v>19</v>
      </c>
      <c r="C31" s="351"/>
      <c r="D31" s="352">
        <v>1</v>
      </c>
      <c r="E31" s="352"/>
      <c r="F31" s="352">
        <f>D31*E31</f>
        <v>0</v>
      </c>
    </row>
    <row r="32" spans="1:6" ht="21.75" customHeight="1" x14ac:dyDescent="0.2">
      <c r="A32" s="229"/>
      <c r="B32" s="282"/>
      <c r="C32" s="282"/>
      <c r="D32" s="353" t="s">
        <v>646</v>
      </c>
      <c r="E32" s="353"/>
      <c r="F32" s="354">
        <f>SUM(F31)</f>
        <v>0</v>
      </c>
    </row>
    <row r="33" spans="1:6" x14ac:dyDescent="0.2">
      <c r="A33" s="229"/>
      <c r="B33" s="282"/>
      <c r="C33" s="282"/>
      <c r="D33" s="229"/>
      <c r="E33" s="229"/>
      <c r="F33" s="229"/>
    </row>
    <row r="34" spans="1:6" x14ac:dyDescent="0.2">
      <c r="A34" s="229"/>
      <c r="B34" s="280" t="s">
        <v>594</v>
      </c>
      <c r="C34" s="229"/>
      <c r="D34" s="229"/>
      <c r="E34" s="229"/>
      <c r="F34" s="229"/>
    </row>
    <row r="35" spans="1:6" x14ac:dyDescent="0.2">
      <c r="A35" s="229"/>
      <c r="B35" s="280"/>
      <c r="C35" s="229"/>
      <c r="D35" s="229"/>
      <c r="E35" s="229"/>
      <c r="F35" s="229"/>
    </row>
    <row r="36" spans="1:6" ht="51" x14ac:dyDescent="0.2">
      <c r="A36" s="229"/>
      <c r="B36" s="355" t="s">
        <v>600</v>
      </c>
      <c r="C36" s="229"/>
      <c r="D36" s="229"/>
      <c r="E36" s="229"/>
      <c r="F36" s="229"/>
    </row>
    <row r="37" spans="1:6" ht="51" x14ac:dyDescent="0.2">
      <c r="A37" s="229"/>
      <c r="B37" s="356" t="s">
        <v>618</v>
      </c>
      <c r="C37" s="229"/>
      <c r="D37" s="229"/>
      <c r="E37" s="229"/>
      <c r="F37" s="229"/>
    </row>
    <row r="38" spans="1:6" x14ac:dyDescent="0.2">
      <c r="A38" s="229"/>
      <c r="B38" s="356"/>
      <c r="C38" s="229"/>
      <c r="D38" s="229"/>
      <c r="E38" s="229"/>
      <c r="F38" s="229"/>
    </row>
    <row r="39" spans="1:6" ht="38.25" x14ac:dyDescent="0.2">
      <c r="A39" s="229"/>
      <c r="B39" s="357" t="s">
        <v>619</v>
      </c>
      <c r="C39" s="229"/>
      <c r="D39" s="229"/>
      <c r="E39" s="229"/>
      <c r="F39" s="229"/>
    </row>
    <row r="40" spans="1:6" x14ac:dyDescent="0.2">
      <c r="A40" s="229"/>
      <c r="B40" s="229"/>
      <c r="C40" s="229"/>
      <c r="D40" s="229"/>
      <c r="E40" s="229"/>
      <c r="F40" s="229"/>
    </row>
    <row r="41" spans="1:6" ht="51" x14ac:dyDescent="0.2">
      <c r="A41" s="270" t="s">
        <v>579</v>
      </c>
      <c r="B41" s="358" t="s">
        <v>595</v>
      </c>
      <c r="C41" s="229"/>
      <c r="D41" s="229"/>
      <c r="E41" s="229"/>
      <c r="F41" s="229"/>
    </row>
    <row r="42" spans="1:6" x14ac:dyDescent="0.2">
      <c r="A42" s="229"/>
      <c r="B42" s="229" t="s">
        <v>596</v>
      </c>
      <c r="C42" s="359" t="s">
        <v>114</v>
      </c>
      <c r="D42" s="360">
        <v>14</v>
      </c>
      <c r="E42" s="229"/>
      <c r="F42" s="229">
        <f>D42*E42</f>
        <v>0</v>
      </c>
    </row>
    <row r="43" spans="1:6" x14ac:dyDescent="0.2">
      <c r="A43" s="229"/>
      <c r="B43" s="229"/>
      <c r="C43" s="229"/>
      <c r="D43" s="229"/>
      <c r="E43" s="229"/>
      <c r="F43" s="229"/>
    </row>
    <row r="44" spans="1:6" ht="140.25" x14ac:dyDescent="0.2">
      <c r="A44" s="270" t="s">
        <v>157</v>
      </c>
      <c r="B44" s="358" t="s">
        <v>597</v>
      </c>
      <c r="C44" s="229"/>
      <c r="D44" s="229"/>
      <c r="E44" s="229"/>
      <c r="F44" s="229"/>
    </row>
    <row r="45" spans="1:6" x14ac:dyDescent="0.2">
      <c r="A45" s="229"/>
      <c r="B45" s="229" t="s">
        <v>596</v>
      </c>
      <c r="C45" s="359" t="s">
        <v>114</v>
      </c>
      <c r="D45" s="360">
        <v>14</v>
      </c>
      <c r="E45" s="229"/>
      <c r="F45" s="229">
        <f>D45*E45</f>
        <v>0</v>
      </c>
    </row>
    <row r="46" spans="1:6" x14ac:dyDescent="0.2">
      <c r="A46" s="229"/>
      <c r="B46" s="229"/>
      <c r="C46" s="359"/>
      <c r="D46" s="360"/>
      <c r="E46" s="229"/>
      <c r="F46" s="229"/>
    </row>
    <row r="47" spans="1:6" ht="51" x14ac:dyDescent="0.2">
      <c r="A47" s="270" t="s">
        <v>156</v>
      </c>
      <c r="B47" s="358" t="s">
        <v>603</v>
      </c>
      <c r="C47" s="361" t="s">
        <v>580</v>
      </c>
      <c r="D47" s="362">
        <v>1</v>
      </c>
      <c r="E47" s="352"/>
      <c r="F47" s="352">
        <f>D47*E47</f>
        <v>0</v>
      </c>
    </row>
    <row r="48" spans="1:6" ht="23.25" customHeight="1" x14ac:dyDescent="0.2">
      <c r="A48" s="229"/>
      <c r="B48" s="229"/>
      <c r="C48" s="229"/>
      <c r="D48" s="353" t="s">
        <v>646</v>
      </c>
      <c r="E48" s="353"/>
      <c r="F48" s="354">
        <f>SUM(F41:F47)</f>
        <v>0</v>
      </c>
    </row>
    <row r="49" spans="1:6" x14ac:dyDescent="0.2">
      <c r="A49" s="229"/>
      <c r="B49" s="229"/>
      <c r="C49" s="229"/>
      <c r="D49" s="229"/>
      <c r="E49" s="229"/>
      <c r="F49" s="229"/>
    </row>
    <row r="50" spans="1:6" x14ac:dyDescent="0.2">
      <c r="A50" s="270"/>
      <c r="B50" s="280" t="s">
        <v>599</v>
      </c>
      <c r="C50" s="304"/>
      <c r="D50" s="304"/>
      <c r="E50" s="229"/>
      <c r="F50" s="229"/>
    </row>
    <row r="51" spans="1:6" x14ac:dyDescent="0.2">
      <c r="A51" s="270"/>
      <c r="B51" s="309"/>
      <c r="C51" s="304"/>
      <c r="D51" s="304"/>
      <c r="E51" s="229"/>
      <c r="F51" s="229"/>
    </row>
    <row r="52" spans="1:6" ht="51" x14ac:dyDescent="0.2">
      <c r="A52" s="270" t="s">
        <v>579</v>
      </c>
      <c r="B52" s="358" t="s">
        <v>617</v>
      </c>
      <c r="C52" s="304"/>
      <c r="D52" s="304"/>
      <c r="E52" s="229"/>
      <c r="F52" s="229"/>
    </row>
    <row r="53" spans="1:6" x14ac:dyDescent="0.2">
      <c r="A53" s="229"/>
      <c r="B53" s="229"/>
      <c r="C53" s="229"/>
      <c r="D53" s="229"/>
      <c r="E53" s="229"/>
      <c r="F53" s="229"/>
    </row>
    <row r="54" spans="1:6" x14ac:dyDescent="0.2">
      <c r="A54" s="229"/>
      <c r="B54" s="229" t="s">
        <v>602</v>
      </c>
      <c r="C54" s="359" t="s">
        <v>21</v>
      </c>
      <c r="D54" s="360">
        <v>40</v>
      </c>
      <c r="E54" s="229"/>
      <c r="F54" s="229">
        <f>D54*E54</f>
        <v>0</v>
      </c>
    </row>
    <row r="55" spans="1:6" x14ac:dyDescent="0.2">
      <c r="A55" s="229"/>
      <c r="B55" s="229" t="s">
        <v>601</v>
      </c>
      <c r="C55" s="359" t="s">
        <v>21</v>
      </c>
      <c r="D55" s="360">
        <v>230</v>
      </c>
      <c r="E55" s="229"/>
      <c r="F55" s="229">
        <f>D55*E55</f>
        <v>0</v>
      </c>
    </row>
    <row r="56" spans="1:6" x14ac:dyDescent="0.2">
      <c r="A56" s="229"/>
      <c r="B56" s="229"/>
      <c r="C56" s="229"/>
      <c r="D56" s="229"/>
      <c r="E56" s="229"/>
      <c r="F56" s="229"/>
    </row>
    <row r="57" spans="1:6" ht="25.5" x14ac:dyDescent="0.2">
      <c r="A57" s="270" t="s">
        <v>157</v>
      </c>
      <c r="B57" s="358" t="s">
        <v>620</v>
      </c>
      <c r="C57" s="361"/>
      <c r="D57" s="361"/>
      <c r="E57" s="229"/>
      <c r="F57" s="229"/>
    </row>
    <row r="58" spans="1:6" ht="25.5" x14ac:dyDescent="0.2">
      <c r="A58" s="270"/>
      <c r="B58" s="358" t="s">
        <v>621</v>
      </c>
      <c r="C58" s="361" t="s">
        <v>21</v>
      </c>
      <c r="D58" s="361">
        <v>40</v>
      </c>
      <c r="E58" s="229"/>
      <c r="F58" s="229">
        <f>D58*E58</f>
        <v>0</v>
      </c>
    </row>
    <row r="59" spans="1:6" ht="25.5" x14ac:dyDescent="0.2">
      <c r="A59" s="229"/>
      <c r="B59" s="358" t="s">
        <v>622</v>
      </c>
      <c r="C59" s="361" t="s">
        <v>21</v>
      </c>
      <c r="D59" s="361">
        <v>230</v>
      </c>
      <c r="E59" s="229"/>
      <c r="F59" s="229">
        <f>D59*E59</f>
        <v>0</v>
      </c>
    </row>
    <row r="60" spans="1:6" x14ac:dyDescent="0.2">
      <c r="A60" s="229"/>
      <c r="B60" s="229"/>
      <c r="C60" s="229"/>
      <c r="D60" s="229"/>
      <c r="E60" s="229"/>
      <c r="F60" s="229"/>
    </row>
    <row r="61" spans="1:6" ht="51" x14ac:dyDescent="0.2">
      <c r="A61" s="270" t="s">
        <v>156</v>
      </c>
      <c r="B61" s="309" t="s">
        <v>603</v>
      </c>
      <c r="C61" s="304" t="s">
        <v>580</v>
      </c>
      <c r="D61" s="363">
        <v>1</v>
      </c>
      <c r="E61" s="352"/>
      <c r="F61" s="352">
        <f>D61*E61</f>
        <v>0</v>
      </c>
    </row>
    <row r="62" spans="1:6" ht="26.25" customHeight="1" x14ac:dyDescent="0.2">
      <c r="A62" s="229"/>
      <c r="B62" s="229"/>
      <c r="C62" s="229"/>
      <c r="D62" s="353" t="s">
        <v>646</v>
      </c>
      <c r="E62" s="353"/>
      <c r="F62" s="354">
        <f>SUM(F53:F61)</f>
        <v>0</v>
      </c>
    </row>
    <row r="63" spans="1:6" x14ac:dyDescent="0.2">
      <c r="A63" s="229"/>
      <c r="B63" s="229"/>
      <c r="C63" s="229"/>
      <c r="D63" s="229"/>
      <c r="E63" s="229"/>
      <c r="F63" s="229"/>
    </row>
    <row r="64" spans="1:6" ht="14.25" x14ac:dyDescent="0.2">
      <c r="A64" s="271"/>
      <c r="B64" s="275" t="s">
        <v>604</v>
      </c>
      <c r="C64" s="272"/>
      <c r="D64" s="273"/>
      <c r="E64" s="229"/>
      <c r="F64" s="229"/>
    </row>
    <row r="65" spans="1:6" ht="14.25" x14ac:dyDescent="0.2">
      <c r="A65" s="271"/>
      <c r="B65" s="272"/>
      <c r="C65" s="272"/>
      <c r="D65" s="273"/>
      <c r="E65" s="229"/>
      <c r="F65" s="229"/>
    </row>
    <row r="66" spans="1:6" ht="71.25" customHeight="1" x14ac:dyDescent="0.2">
      <c r="A66" s="274" t="s">
        <v>579</v>
      </c>
      <c r="B66" s="309" t="s">
        <v>623</v>
      </c>
      <c r="C66" s="304" t="s">
        <v>114</v>
      </c>
      <c r="D66" s="364">
        <v>1</v>
      </c>
      <c r="E66" s="229"/>
      <c r="F66" s="229">
        <f>D66*E66</f>
        <v>0</v>
      </c>
    </row>
    <row r="67" spans="1:6" x14ac:dyDescent="0.2">
      <c r="A67" s="229"/>
      <c r="B67" s="229"/>
      <c r="C67" s="229"/>
      <c r="D67" s="229"/>
      <c r="E67" s="229"/>
      <c r="F67" s="229"/>
    </row>
    <row r="68" spans="1:6" ht="68.25" customHeight="1" x14ac:dyDescent="0.2">
      <c r="A68" s="274" t="s">
        <v>157</v>
      </c>
      <c r="B68" s="309" t="s">
        <v>624</v>
      </c>
      <c r="C68" s="304" t="s">
        <v>114</v>
      </c>
      <c r="D68" s="364">
        <v>1</v>
      </c>
      <c r="E68" s="229"/>
      <c r="F68" s="229">
        <f>D68*E68</f>
        <v>0</v>
      </c>
    </row>
    <row r="69" spans="1:6" x14ac:dyDescent="0.2">
      <c r="A69" s="229"/>
      <c r="B69" s="229"/>
      <c r="C69" s="229"/>
      <c r="D69" s="229"/>
      <c r="E69" s="229"/>
      <c r="F69" s="229"/>
    </row>
    <row r="70" spans="1:6" x14ac:dyDescent="0.2">
      <c r="A70" s="274"/>
      <c r="B70" s="358"/>
      <c r="C70" s="361"/>
      <c r="D70" s="364"/>
      <c r="E70" s="229"/>
      <c r="F70" s="229"/>
    </row>
    <row r="71" spans="1:6" ht="76.5" x14ac:dyDescent="0.2">
      <c r="A71" s="274" t="s">
        <v>156</v>
      </c>
      <c r="B71" s="358" t="s">
        <v>648</v>
      </c>
      <c r="C71" s="361" t="s">
        <v>580</v>
      </c>
      <c r="D71" s="364">
        <v>1</v>
      </c>
      <c r="E71" s="229"/>
      <c r="F71" s="229">
        <f>D71*E71</f>
        <v>0</v>
      </c>
    </row>
    <row r="72" spans="1:6" x14ac:dyDescent="0.2">
      <c r="A72" s="274"/>
      <c r="B72" s="358"/>
      <c r="C72" s="361"/>
      <c r="D72" s="364"/>
      <c r="E72" s="229"/>
      <c r="F72" s="229"/>
    </row>
    <row r="73" spans="1:6" x14ac:dyDescent="0.2">
      <c r="A73" s="229"/>
      <c r="B73" s="229"/>
      <c r="C73" s="229"/>
      <c r="D73" s="229"/>
      <c r="E73" s="229"/>
      <c r="F73" s="229"/>
    </row>
    <row r="74" spans="1:6" ht="63.75" x14ac:dyDescent="0.2">
      <c r="A74" s="274" t="s">
        <v>155</v>
      </c>
      <c r="B74" s="276" t="s">
        <v>625</v>
      </c>
      <c r="C74" s="273" t="s">
        <v>21</v>
      </c>
      <c r="D74" s="277">
        <v>45</v>
      </c>
      <c r="E74" s="229"/>
      <c r="F74" s="229">
        <f>D74*E74</f>
        <v>0</v>
      </c>
    </row>
    <row r="75" spans="1:6" x14ac:dyDescent="0.2">
      <c r="A75" s="229"/>
      <c r="B75" s="229"/>
      <c r="C75" s="229"/>
      <c r="D75" s="229"/>
      <c r="E75" s="229"/>
      <c r="F75" s="229"/>
    </row>
    <row r="76" spans="1:6" ht="51" x14ac:dyDescent="0.2">
      <c r="A76" s="274" t="s">
        <v>154</v>
      </c>
      <c r="B76" s="276" t="s">
        <v>626</v>
      </c>
      <c r="C76" s="273" t="s">
        <v>21</v>
      </c>
      <c r="D76" s="277">
        <v>85</v>
      </c>
      <c r="E76" s="229"/>
      <c r="F76" s="229">
        <f>D76*E76</f>
        <v>0</v>
      </c>
    </row>
    <row r="77" spans="1:6" x14ac:dyDescent="0.2">
      <c r="A77" s="229"/>
      <c r="B77" s="229"/>
      <c r="C77" s="229"/>
      <c r="D77" s="229"/>
      <c r="E77" s="229"/>
      <c r="F77" s="229"/>
    </row>
    <row r="78" spans="1:6" ht="89.25" x14ac:dyDescent="0.2">
      <c r="A78" s="274" t="s">
        <v>153</v>
      </c>
      <c r="B78" s="278" t="s">
        <v>649</v>
      </c>
      <c r="C78" s="304" t="s">
        <v>114</v>
      </c>
      <c r="D78" s="364">
        <v>1</v>
      </c>
      <c r="E78" s="229"/>
      <c r="F78" s="229">
        <f>D78*E78</f>
        <v>0</v>
      </c>
    </row>
    <row r="79" spans="1:6" x14ac:dyDescent="0.2">
      <c r="A79" s="229"/>
      <c r="B79" s="229"/>
      <c r="C79" s="229"/>
      <c r="D79" s="229"/>
      <c r="E79" s="229"/>
      <c r="F79" s="229"/>
    </row>
    <row r="80" spans="1:6" ht="89.25" x14ac:dyDescent="0.2">
      <c r="A80" s="274" t="s">
        <v>123</v>
      </c>
      <c r="B80" s="279" t="s">
        <v>650</v>
      </c>
      <c r="C80" s="304" t="s">
        <v>114</v>
      </c>
      <c r="D80" s="364">
        <v>2</v>
      </c>
      <c r="E80" s="229"/>
      <c r="F80" s="229">
        <f>D80*E80</f>
        <v>0</v>
      </c>
    </row>
    <row r="81" spans="1:6" x14ac:dyDescent="0.2">
      <c r="A81" s="229"/>
      <c r="B81" s="229"/>
      <c r="C81" s="229"/>
      <c r="D81" s="229"/>
      <c r="E81" s="229"/>
      <c r="F81" s="229"/>
    </row>
    <row r="82" spans="1:6" ht="76.5" x14ac:dyDescent="0.2">
      <c r="A82" s="274" t="s">
        <v>612</v>
      </c>
      <c r="B82" s="279" t="s">
        <v>651</v>
      </c>
      <c r="C82" s="304" t="s">
        <v>114</v>
      </c>
      <c r="D82" s="364">
        <v>6</v>
      </c>
      <c r="E82" s="229"/>
      <c r="F82" s="229">
        <f>D82*E82</f>
        <v>0</v>
      </c>
    </row>
    <row r="83" spans="1:6" x14ac:dyDescent="0.2">
      <c r="A83" s="229"/>
      <c r="B83" s="229"/>
      <c r="C83" s="229"/>
      <c r="D83" s="229"/>
      <c r="E83" s="229"/>
      <c r="F83" s="229"/>
    </row>
    <row r="84" spans="1:6" ht="25.5" x14ac:dyDescent="0.2">
      <c r="A84" s="274" t="s">
        <v>613</v>
      </c>
      <c r="B84" s="309" t="s">
        <v>611</v>
      </c>
      <c r="C84" s="304" t="s">
        <v>114</v>
      </c>
      <c r="D84" s="364">
        <v>9</v>
      </c>
      <c r="E84" s="229"/>
      <c r="F84" s="229">
        <f>D84*E84</f>
        <v>0</v>
      </c>
    </row>
    <row r="85" spans="1:6" x14ac:dyDescent="0.2">
      <c r="A85" s="274"/>
      <c r="B85" s="309"/>
      <c r="C85" s="304"/>
      <c r="D85" s="364"/>
      <c r="E85" s="229"/>
      <c r="F85" s="229"/>
    </row>
    <row r="86" spans="1:6" x14ac:dyDescent="0.2">
      <c r="A86" s="274" t="s">
        <v>628</v>
      </c>
      <c r="B86" s="309" t="s">
        <v>627</v>
      </c>
      <c r="C86" s="304" t="s">
        <v>606</v>
      </c>
      <c r="D86" s="365">
        <v>1</v>
      </c>
      <c r="E86" s="352"/>
      <c r="F86" s="352">
        <f>D86*E86</f>
        <v>0</v>
      </c>
    </row>
    <row r="87" spans="1:6" ht="24" customHeight="1" x14ac:dyDescent="0.2">
      <c r="A87" s="229"/>
      <c r="B87" s="229"/>
      <c r="C87" s="229"/>
      <c r="D87" s="353" t="s">
        <v>646</v>
      </c>
      <c r="E87" s="353"/>
      <c r="F87" s="354">
        <f>SUM(F66:F86)</f>
        <v>0</v>
      </c>
    </row>
    <row r="88" spans="1:6" x14ac:dyDescent="0.2">
      <c r="A88" s="229"/>
      <c r="B88" s="229"/>
      <c r="C88" s="229"/>
      <c r="D88" s="229"/>
      <c r="E88" s="229"/>
      <c r="F88" s="229"/>
    </row>
    <row r="89" spans="1:6" x14ac:dyDescent="0.2">
      <c r="A89" s="270"/>
      <c r="B89" s="280" t="s">
        <v>610</v>
      </c>
      <c r="C89" s="304"/>
      <c r="D89" s="304"/>
      <c r="E89" s="229"/>
      <c r="F89" s="229"/>
    </row>
    <row r="90" spans="1:6" x14ac:dyDescent="0.2">
      <c r="A90" s="270"/>
      <c r="B90" s="309"/>
      <c r="C90" s="304"/>
      <c r="D90" s="304"/>
      <c r="E90" s="229"/>
      <c r="F90" s="229"/>
    </row>
    <row r="91" spans="1:6" ht="76.5" x14ac:dyDescent="0.2">
      <c r="A91" s="270" t="s">
        <v>579</v>
      </c>
      <c r="B91" s="358" t="s">
        <v>605</v>
      </c>
      <c r="C91" s="304" t="s">
        <v>606</v>
      </c>
      <c r="D91" s="304">
        <v>1</v>
      </c>
      <c r="E91" s="229"/>
      <c r="F91" s="229">
        <f>D91*E91</f>
        <v>0</v>
      </c>
    </row>
    <row r="92" spans="1:6" x14ac:dyDescent="0.2">
      <c r="A92" s="270"/>
      <c r="B92" s="358"/>
      <c r="C92" s="304"/>
      <c r="D92" s="304"/>
      <c r="E92" s="229"/>
      <c r="F92" s="229"/>
    </row>
    <row r="93" spans="1:6" ht="25.5" x14ac:dyDescent="0.2">
      <c r="A93" s="270" t="s">
        <v>157</v>
      </c>
      <c r="B93" s="358" t="s">
        <v>607</v>
      </c>
      <c r="C93" s="360" t="s">
        <v>608</v>
      </c>
      <c r="D93" s="360">
        <v>15</v>
      </c>
      <c r="E93" s="229"/>
      <c r="F93" s="229">
        <f>D93*E93</f>
        <v>0</v>
      </c>
    </row>
    <row r="94" spans="1:6" x14ac:dyDescent="0.2">
      <c r="A94" s="270"/>
      <c r="B94" s="229"/>
      <c r="C94" s="229"/>
      <c r="D94" s="229"/>
      <c r="E94" s="229"/>
      <c r="F94" s="229"/>
    </row>
    <row r="95" spans="1:6" ht="51" x14ac:dyDescent="0.2">
      <c r="A95" s="270" t="s">
        <v>156</v>
      </c>
      <c r="B95" s="358" t="s">
        <v>609</v>
      </c>
      <c r="C95" s="361" t="s">
        <v>606</v>
      </c>
      <c r="D95" s="362">
        <v>1</v>
      </c>
      <c r="E95" s="352"/>
      <c r="F95" s="352">
        <f>D95*E95</f>
        <v>0</v>
      </c>
    </row>
    <row r="96" spans="1:6" ht="27" customHeight="1" x14ac:dyDescent="0.2">
      <c r="A96" s="229"/>
      <c r="B96" s="229"/>
      <c r="C96" s="229"/>
      <c r="D96" s="353" t="s">
        <v>646</v>
      </c>
      <c r="E96" s="353"/>
      <c r="F96" s="366">
        <f>SUM(F91:F95)</f>
        <v>0</v>
      </c>
    </row>
    <row r="97" spans="1:6" x14ac:dyDescent="0.2">
      <c r="A97" s="229"/>
      <c r="B97" s="229"/>
      <c r="C97" s="229"/>
      <c r="D97" s="229"/>
      <c r="E97" s="229"/>
      <c r="F97" s="229"/>
    </row>
    <row r="98" spans="1:6" x14ac:dyDescent="0.2">
      <c r="A98" s="270"/>
      <c r="B98" s="280" t="s">
        <v>629</v>
      </c>
      <c r="C98" s="229"/>
      <c r="D98" s="229"/>
      <c r="E98" s="229"/>
      <c r="F98" s="229"/>
    </row>
    <row r="99" spans="1:6" x14ac:dyDescent="0.2">
      <c r="A99" s="270"/>
      <c r="B99" s="280"/>
      <c r="C99" s="229"/>
      <c r="D99" s="229"/>
      <c r="E99" s="229"/>
      <c r="F99" s="229"/>
    </row>
    <row r="100" spans="1:6" x14ac:dyDescent="0.2">
      <c r="A100" s="270"/>
      <c r="B100" s="280" t="s">
        <v>630</v>
      </c>
      <c r="C100" s="229"/>
      <c r="D100" s="229"/>
      <c r="E100" s="229"/>
      <c r="F100" s="229">
        <f>SUM(F32)</f>
        <v>0</v>
      </c>
    </row>
    <row r="101" spans="1:6" x14ac:dyDescent="0.2">
      <c r="A101" s="270"/>
      <c r="B101" s="280" t="s">
        <v>631</v>
      </c>
      <c r="C101" s="229"/>
      <c r="D101" s="229"/>
      <c r="E101" s="229"/>
      <c r="F101" s="229">
        <f>SUM(F48)</f>
        <v>0</v>
      </c>
    </row>
    <row r="102" spans="1:6" x14ac:dyDescent="0.2">
      <c r="A102" s="270"/>
      <c r="B102" s="280" t="s">
        <v>599</v>
      </c>
      <c r="C102" s="229"/>
      <c r="D102" s="229"/>
      <c r="E102" s="229"/>
      <c r="F102" s="354">
        <f>SUM(F93:F101)</f>
        <v>0</v>
      </c>
    </row>
    <row r="103" spans="1:6" x14ac:dyDescent="0.2">
      <c r="A103" s="270"/>
      <c r="B103" s="280" t="s">
        <v>632</v>
      </c>
      <c r="C103" s="229"/>
      <c r="D103" s="229"/>
      <c r="E103" s="229"/>
      <c r="F103" s="354">
        <f>SUM(F84:F102)</f>
        <v>0</v>
      </c>
    </row>
    <row r="104" spans="1:6" x14ac:dyDescent="0.2">
      <c r="A104" s="270"/>
      <c r="B104" s="280" t="s">
        <v>610</v>
      </c>
      <c r="C104" s="229"/>
      <c r="D104" s="229"/>
      <c r="E104" s="229"/>
      <c r="F104" s="366">
        <f>SUM(F99:F103)</f>
        <v>0</v>
      </c>
    </row>
    <row r="105" spans="1:6" x14ac:dyDescent="0.2">
      <c r="A105" s="270"/>
      <c r="B105" s="280"/>
      <c r="C105" s="229"/>
      <c r="D105" s="229"/>
      <c r="E105" s="229"/>
      <c r="F105" s="229"/>
    </row>
    <row r="106" spans="1:6" x14ac:dyDescent="0.2">
      <c r="A106" s="270"/>
      <c r="B106" s="280" t="s">
        <v>23</v>
      </c>
      <c r="C106" s="229"/>
      <c r="D106" s="229"/>
      <c r="E106" s="229"/>
      <c r="F106" s="229">
        <f>SUM(F100:F105)</f>
        <v>0</v>
      </c>
    </row>
    <row r="107" spans="1:6" x14ac:dyDescent="0.2">
      <c r="A107" s="270"/>
      <c r="B107" s="309"/>
      <c r="C107" s="229"/>
      <c r="D107" s="229"/>
      <c r="E107" s="229"/>
      <c r="F107" s="229"/>
    </row>
    <row r="108" spans="1:6" x14ac:dyDescent="0.2">
      <c r="A108" s="270"/>
      <c r="B108" s="309" t="s">
        <v>633</v>
      </c>
      <c r="C108" s="229"/>
      <c r="D108" s="229"/>
      <c r="E108" s="229"/>
      <c r="F108" s="229"/>
    </row>
    <row r="109" spans="1:6" x14ac:dyDescent="0.2">
      <c r="A109" s="270"/>
      <c r="B109" s="309" t="s">
        <v>634</v>
      </c>
      <c r="C109" s="229"/>
      <c r="D109" s="229"/>
      <c r="E109" s="229"/>
      <c r="F109" s="229"/>
    </row>
    <row r="110" spans="1:6" x14ac:dyDescent="0.2">
      <c r="A110" s="229"/>
      <c r="B110" s="229"/>
      <c r="C110" s="229"/>
      <c r="D110" s="229"/>
      <c r="E110" s="229"/>
      <c r="F110" s="229"/>
    </row>
    <row r="111" spans="1:6" x14ac:dyDescent="0.2">
      <c r="A111" s="229"/>
      <c r="B111" s="229"/>
      <c r="C111" s="229"/>
      <c r="D111" s="229"/>
      <c r="E111" s="229"/>
      <c r="F111" s="229"/>
    </row>
  </sheetData>
  <mergeCells count="9">
    <mergeCell ref="D48:E48"/>
    <mergeCell ref="D62:E62"/>
    <mergeCell ref="D87:E87"/>
    <mergeCell ref="D96:E96"/>
    <mergeCell ref="E2:F2"/>
    <mergeCell ref="A3:B3"/>
    <mergeCell ref="E3:F3"/>
    <mergeCell ref="B31:C31"/>
    <mergeCell ref="D32:E32"/>
  </mergeCells>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16" workbookViewId="0">
      <selection activeCell="K15" sqref="K15"/>
    </sheetView>
  </sheetViews>
  <sheetFormatPr defaultRowHeight="12.75" x14ac:dyDescent="0.2"/>
  <cols>
    <col min="1" max="1" width="5.28515625" customWidth="1"/>
    <col min="2" max="2" width="42.28515625" style="367" customWidth="1"/>
    <col min="3" max="3" width="7.140625" customWidth="1"/>
    <col min="4" max="4" width="7.5703125" customWidth="1"/>
    <col min="5" max="5" width="10.5703125" customWidth="1"/>
    <col min="6" max="6" width="16.85546875" customWidth="1"/>
  </cols>
  <sheetData>
    <row r="1" spans="1:6" ht="13.5" thickBot="1" x14ac:dyDescent="0.25"/>
    <row r="2" spans="1:6" ht="18.75" thickBot="1" x14ac:dyDescent="0.25">
      <c r="A2" s="320" t="s">
        <v>515</v>
      </c>
      <c r="B2" s="321"/>
      <c r="C2" s="321"/>
      <c r="D2" s="321"/>
      <c r="E2" s="321"/>
      <c r="F2" s="322"/>
    </row>
    <row r="3" spans="1:6" ht="18" x14ac:dyDescent="0.2">
      <c r="A3" s="231"/>
      <c r="B3" s="368"/>
      <c r="C3" s="232"/>
      <c r="D3" s="232"/>
      <c r="E3" s="232"/>
      <c r="F3" s="233"/>
    </row>
    <row r="4" spans="1:6" ht="15" x14ac:dyDescent="0.2">
      <c r="A4" s="234"/>
      <c r="B4" s="369" t="s">
        <v>165</v>
      </c>
      <c r="C4" s="235"/>
      <c r="D4" s="235"/>
      <c r="E4" s="235"/>
      <c r="F4" s="236"/>
    </row>
    <row r="5" spans="1:6" ht="15" x14ac:dyDescent="0.2">
      <c r="A5" s="323" t="s">
        <v>184</v>
      </c>
      <c r="B5" s="324"/>
      <c r="C5" s="324"/>
      <c r="D5" s="324"/>
      <c r="E5" s="324"/>
      <c r="F5" s="325"/>
    </row>
    <row r="6" spans="1:6" ht="15" x14ac:dyDescent="0.2">
      <c r="A6" s="234"/>
      <c r="B6" s="369" t="s">
        <v>167</v>
      </c>
      <c r="C6" s="235"/>
      <c r="D6" s="235"/>
      <c r="E6" s="235"/>
      <c r="F6" s="236"/>
    </row>
    <row r="7" spans="1:6" ht="15" x14ac:dyDescent="0.2">
      <c r="A7" s="326" t="s">
        <v>516</v>
      </c>
      <c r="B7" s="327"/>
      <c r="C7" s="327"/>
      <c r="D7" s="327"/>
      <c r="E7" s="327"/>
      <c r="F7" s="328"/>
    </row>
    <row r="8" spans="1:6" ht="15" x14ac:dyDescent="0.2">
      <c r="A8" s="234"/>
      <c r="B8" s="369" t="s">
        <v>166</v>
      </c>
      <c r="C8" s="235"/>
      <c r="D8" s="235"/>
      <c r="E8" s="235"/>
      <c r="F8" s="236"/>
    </row>
    <row r="9" spans="1:6" ht="15.75" thickBot="1" x14ac:dyDescent="0.25">
      <c r="A9" s="329" t="s">
        <v>517</v>
      </c>
      <c r="B9" s="330"/>
      <c r="C9" s="330"/>
      <c r="D9" s="330"/>
      <c r="E9" s="330"/>
      <c r="F9" s="331"/>
    </row>
    <row r="10" spans="1:6" ht="15.75" thickBot="1" x14ac:dyDescent="0.25">
      <c r="A10" s="237"/>
      <c r="B10" s="370"/>
      <c r="C10" s="237"/>
      <c r="D10" s="237"/>
      <c r="E10" s="238"/>
      <c r="F10" s="239"/>
    </row>
    <row r="11" spans="1:6" ht="18.75" thickBot="1" x14ac:dyDescent="0.25">
      <c r="A11" s="332" t="s">
        <v>518</v>
      </c>
      <c r="B11" s="333"/>
      <c r="C11" s="333"/>
      <c r="D11" s="333"/>
      <c r="E11" s="333"/>
      <c r="F11" s="334"/>
    </row>
    <row r="12" spans="1:6" ht="15.75" thickBot="1" x14ac:dyDescent="0.25">
      <c r="A12" s="335" t="s">
        <v>519</v>
      </c>
      <c r="B12" s="336"/>
      <c r="C12" s="336"/>
      <c r="D12" s="336"/>
      <c r="E12" s="336"/>
      <c r="F12" s="337"/>
    </row>
    <row r="13" spans="1:6" ht="15.75" thickBot="1" x14ac:dyDescent="0.25">
      <c r="A13" s="240"/>
      <c r="B13" s="371"/>
      <c r="C13" s="240"/>
      <c r="D13" s="240"/>
      <c r="E13" s="240"/>
      <c r="F13" s="240"/>
    </row>
    <row r="14" spans="1:6" ht="18.75" thickBot="1" x14ac:dyDescent="0.25">
      <c r="A14" s="332" t="s">
        <v>520</v>
      </c>
      <c r="B14" s="333"/>
      <c r="C14" s="333"/>
      <c r="D14" s="333"/>
      <c r="E14" s="333"/>
      <c r="F14" s="334"/>
    </row>
    <row r="15" spans="1:6" ht="214.5" customHeight="1" thickBot="1" x14ac:dyDescent="0.25">
      <c r="A15" s="338" t="s">
        <v>521</v>
      </c>
      <c r="B15" s="339"/>
      <c r="C15" s="339"/>
      <c r="D15" s="339"/>
      <c r="E15" s="339"/>
      <c r="F15" s="340"/>
    </row>
    <row r="16" spans="1:6" ht="15.75" thickBot="1" x14ac:dyDescent="0.3">
      <c r="E16" s="241"/>
    </row>
    <row r="17" spans="1:6" ht="18.75" thickBot="1" x14ac:dyDescent="0.25">
      <c r="A17" s="341" t="s">
        <v>522</v>
      </c>
      <c r="B17" s="342"/>
      <c r="C17" s="342"/>
      <c r="D17" s="342"/>
      <c r="E17" s="342"/>
      <c r="F17" s="343"/>
    </row>
    <row r="18" spans="1:6" ht="15.75" thickBot="1" x14ac:dyDescent="0.3">
      <c r="E18" s="241"/>
    </row>
    <row r="19" spans="1:6" ht="23.25" thickBot="1" x14ac:dyDescent="0.25">
      <c r="A19" s="242" t="s">
        <v>181</v>
      </c>
      <c r="B19" s="372" t="s">
        <v>523</v>
      </c>
      <c r="C19" s="243" t="s">
        <v>524</v>
      </c>
      <c r="D19" s="244" t="s">
        <v>175</v>
      </c>
      <c r="E19" s="245" t="s">
        <v>176</v>
      </c>
      <c r="F19" s="246" t="s">
        <v>525</v>
      </c>
    </row>
    <row r="20" spans="1:6" x14ac:dyDescent="0.2">
      <c r="A20" s="247"/>
      <c r="B20" s="373"/>
      <c r="C20" s="248"/>
      <c r="D20" s="249"/>
      <c r="E20" s="250"/>
      <c r="F20" s="251"/>
    </row>
    <row r="21" spans="1:6" ht="90" x14ac:dyDescent="0.25">
      <c r="A21" s="376">
        <v>1</v>
      </c>
      <c r="B21" s="374" t="s">
        <v>526</v>
      </c>
      <c r="C21" s="377" t="s">
        <v>15</v>
      </c>
      <c r="D21" s="378">
        <v>70</v>
      </c>
      <c r="E21" s="379"/>
      <c r="F21" s="255">
        <f t="shared" ref="F21:F27" si="0">E21*D21</f>
        <v>0</v>
      </c>
    </row>
    <row r="22" spans="1:6" ht="75" x14ac:dyDescent="0.25">
      <c r="A22" s="376">
        <v>2</v>
      </c>
      <c r="B22" s="374" t="s">
        <v>527</v>
      </c>
      <c r="C22" s="377" t="s">
        <v>15</v>
      </c>
      <c r="D22" s="378">
        <v>5.4</v>
      </c>
      <c r="E22" s="379"/>
      <c r="F22" s="255">
        <f t="shared" si="0"/>
        <v>0</v>
      </c>
    </row>
    <row r="23" spans="1:6" ht="51" x14ac:dyDescent="0.25">
      <c r="A23" s="376">
        <v>3</v>
      </c>
      <c r="B23" s="380" t="s">
        <v>528</v>
      </c>
      <c r="C23" s="377" t="s">
        <v>10</v>
      </c>
      <c r="D23" s="378">
        <v>72.5</v>
      </c>
      <c r="E23" s="254"/>
      <c r="F23" s="255">
        <f t="shared" si="0"/>
        <v>0</v>
      </c>
    </row>
    <row r="24" spans="1:6" ht="45" x14ac:dyDescent="0.25">
      <c r="A24" s="376">
        <v>4</v>
      </c>
      <c r="B24" s="381" t="s">
        <v>529</v>
      </c>
      <c r="C24" s="377" t="s">
        <v>15</v>
      </c>
      <c r="D24" s="378">
        <v>7</v>
      </c>
      <c r="E24" s="254"/>
      <c r="F24" s="255">
        <f t="shared" si="0"/>
        <v>0</v>
      </c>
    </row>
    <row r="25" spans="1:6" ht="63.75" x14ac:dyDescent="0.25">
      <c r="A25" s="376">
        <v>5</v>
      </c>
      <c r="B25" s="382" t="s">
        <v>530</v>
      </c>
      <c r="C25" s="377" t="s">
        <v>15</v>
      </c>
      <c r="D25" s="378">
        <v>21</v>
      </c>
      <c r="E25" s="254"/>
      <c r="F25" s="255">
        <f t="shared" si="0"/>
        <v>0</v>
      </c>
    </row>
    <row r="26" spans="1:6" ht="63.75" x14ac:dyDescent="0.25">
      <c r="A26" s="376">
        <v>6</v>
      </c>
      <c r="B26" s="382" t="s">
        <v>531</v>
      </c>
      <c r="C26" s="377" t="s">
        <v>15</v>
      </c>
      <c r="D26" s="378">
        <v>10.5</v>
      </c>
      <c r="E26" s="254"/>
      <c r="F26" s="255">
        <f t="shared" si="0"/>
        <v>0</v>
      </c>
    </row>
    <row r="27" spans="1:6" ht="60" x14ac:dyDescent="0.25">
      <c r="A27" s="376">
        <v>7</v>
      </c>
      <c r="B27" s="374" t="s">
        <v>652</v>
      </c>
      <c r="C27" s="383" t="s">
        <v>15</v>
      </c>
      <c r="D27" s="384">
        <v>35</v>
      </c>
      <c r="E27" s="385"/>
      <c r="F27" s="386">
        <f t="shared" si="0"/>
        <v>0</v>
      </c>
    </row>
    <row r="28" spans="1:6" ht="75" x14ac:dyDescent="0.25">
      <c r="A28" s="376">
        <v>8</v>
      </c>
      <c r="B28" s="381" t="s">
        <v>532</v>
      </c>
      <c r="C28" s="377" t="s">
        <v>15</v>
      </c>
      <c r="D28" s="378">
        <v>1</v>
      </c>
      <c r="E28" s="254"/>
      <c r="F28" s="255">
        <f>D28*E28</f>
        <v>0</v>
      </c>
    </row>
    <row r="29" spans="1:6" ht="90" x14ac:dyDescent="0.25">
      <c r="A29" s="376">
        <v>9</v>
      </c>
      <c r="B29" s="375" t="s">
        <v>533</v>
      </c>
      <c r="C29" s="387" t="s">
        <v>114</v>
      </c>
      <c r="D29" s="388">
        <v>1</v>
      </c>
      <c r="E29" s="389"/>
      <c r="F29" s="390">
        <f t="shared" ref="F29" si="1">E29*D29</f>
        <v>0</v>
      </c>
    </row>
    <row r="30" spans="1:6" ht="13.5" thickBot="1" x14ac:dyDescent="0.25">
      <c r="A30" s="391"/>
      <c r="B30" s="392"/>
      <c r="C30" s="391"/>
      <c r="D30" s="393"/>
      <c r="E30" s="393"/>
      <c r="F30" s="394"/>
    </row>
    <row r="31" spans="1:6" ht="16.5" thickBot="1" x14ac:dyDescent="0.3">
      <c r="A31" s="395" t="s">
        <v>534</v>
      </c>
      <c r="B31" s="396"/>
      <c r="C31" s="396"/>
      <c r="D31" s="396"/>
      <c r="E31" s="397"/>
      <c r="F31" s="398">
        <f>SUM(F21:F30)</f>
        <v>0</v>
      </c>
    </row>
    <row r="32" spans="1:6" ht="15.75" thickBot="1" x14ac:dyDescent="0.3">
      <c r="A32" s="229"/>
      <c r="B32" s="399"/>
      <c r="C32" s="229"/>
      <c r="D32" s="229"/>
      <c r="E32" s="129"/>
      <c r="F32" s="229"/>
    </row>
    <row r="33" spans="1:6" ht="23.25" thickBot="1" x14ac:dyDescent="0.25">
      <c r="A33" s="400" t="s">
        <v>535</v>
      </c>
      <c r="B33" s="401" t="s">
        <v>536</v>
      </c>
      <c r="C33" s="402" t="s">
        <v>524</v>
      </c>
      <c r="D33" s="403" t="s">
        <v>175</v>
      </c>
      <c r="E33" s="403" t="s">
        <v>176</v>
      </c>
      <c r="F33" s="404" t="s">
        <v>525</v>
      </c>
    </row>
    <row r="34" spans="1:6" ht="15" x14ac:dyDescent="0.25">
      <c r="A34" s="229"/>
      <c r="B34" s="399"/>
      <c r="C34" s="229"/>
      <c r="D34" s="229"/>
      <c r="E34" s="129"/>
      <c r="F34" s="229"/>
    </row>
    <row r="35" spans="1:6" ht="135" x14ac:dyDescent="0.25">
      <c r="A35" s="252">
        <v>1</v>
      </c>
      <c r="B35" s="375" t="s">
        <v>637</v>
      </c>
      <c r="C35" s="253" t="s">
        <v>114</v>
      </c>
      <c r="D35" s="254">
        <v>1</v>
      </c>
      <c r="E35" s="254"/>
      <c r="F35" s="255">
        <f t="shared" ref="F35:F37" si="2">E35*D35</f>
        <v>0</v>
      </c>
    </row>
    <row r="36" spans="1:6" ht="90" x14ac:dyDescent="0.25">
      <c r="A36" s="405">
        <v>3</v>
      </c>
      <c r="B36" s="406" t="s">
        <v>638</v>
      </c>
      <c r="C36" s="407" t="s">
        <v>114</v>
      </c>
      <c r="D36" s="378">
        <v>1</v>
      </c>
      <c r="E36" s="254"/>
      <c r="F36" s="255">
        <f t="shared" si="2"/>
        <v>0</v>
      </c>
    </row>
    <row r="37" spans="1:6" ht="60" x14ac:dyDescent="0.25">
      <c r="A37" s="405">
        <f>1+A36</f>
        <v>4</v>
      </c>
      <c r="B37" s="408" t="s">
        <v>537</v>
      </c>
      <c r="C37" s="407" t="s">
        <v>114</v>
      </c>
      <c r="D37" s="378">
        <v>1</v>
      </c>
      <c r="E37" s="254"/>
      <c r="F37" s="255">
        <f t="shared" si="2"/>
        <v>0</v>
      </c>
    </row>
    <row r="38" spans="1:6" ht="75" x14ac:dyDescent="0.25">
      <c r="A38" s="409">
        <v>5</v>
      </c>
      <c r="B38" s="408" t="s">
        <v>538</v>
      </c>
      <c r="C38" s="410"/>
      <c r="D38" s="411"/>
      <c r="E38" s="412"/>
      <c r="F38" s="413"/>
    </row>
    <row r="39" spans="1:6" ht="15" x14ac:dyDescent="0.25">
      <c r="A39" s="414"/>
      <c r="B39" s="415" t="s">
        <v>539</v>
      </c>
      <c r="C39" s="416" t="s">
        <v>540</v>
      </c>
      <c r="D39" s="256">
        <v>100</v>
      </c>
      <c r="E39" s="256"/>
      <c r="F39" s="417">
        <f>D39*E39</f>
        <v>0</v>
      </c>
    </row>
    <row r="40" spans="1:6" ht="45" x14ac:dyDescent="0.25">
      <c r="A40" s="418">
        <v>6</v>
      </c>
      <c r="B40" s="419" t="s">
        <v>541</v>
      </c>
      <c r="C40" s="420" t="s">
        <v>580</v>
      </c>
      <c r="D40" s="421">
        <v>1</v>
      </c>
      <c r="E40" s="422"/>
      <c r="F40" s="423">
        <f>E40*D40</f>
        <v>0</v>
      </c>
    </row>
    <row r="41" spans="1:6" ht="51" x14ac:dyDescent="0.25">
      <c r="A41" s="418">
        <v>7</v>
      </c>
      <c r="B41" s="424" t="s">
        <v>542</v>
      </c>
      <c r="C41" s="425" t="s">
        <v>580</v>
      </c>
      <c r="D41" s="426">
        <v>1</v>
      </c>
      <c r="E41" s="427"/>
      <c r="F41" s="428">
        <f t="shared" ref="F41:F42" si="3">E41*D41</f>
        <v>0</v>
      </c>
    </row>
    <row r="42" spans="1:6" ht="45" x14ac:dyDescent="0.25">
      <c r="A42" s="418">
        <v>8</v>
      </c>
      <c r="B42" s="429" t="s">
        <v>543</v>
      </c>
      <c r="C42" s="430" t="s">
        <v>580</v>
      </c>
      <c r="D42" s="384">
        <v>1</v>
      </c>
      <c r="E42" s="385"/>
      <c r="F42" s="386">
        <f t="shared" si="3"/>
        <v>0</v>
      </c>
    </row>
    <row r="43" spans="1:6" ht="15.75" thickBot="1" x14ac:dyDescent="0.3">
      <c r="A43" s="229"/>
      <c r="B43" s="399"/>
      <c r="C43" s="229"/>
      <c r="D43" s="229"/>
      <c r="E43" s="129"/>
      <c r="F43" s="282"/>
    </row>
    <row r="44" spans="1:6" ht="16.5" thickBot="1" x14ac:dyDescent="0.3">
      <c r="A44" s="395" t="s">
        <v>544</v>
      </c>
      <c r="B44" s="396"/>
      <c r="C44" s="396"/>
      <c r="D44" s="396"/>
      <c r="E44" s="397"/>
      <c r="F44" s="398">
        <f>SUM(F35:F43)</f>
        <v>0</v>
      </c>
    </row>
    <row r="45" spans="1:6" ht="15.75" thickBot="1" x14ac:dyDescent="0.3">
      <c r="A45" s="229"/>
      <c r="B45" s="399"/>
      <c r="C45" s="229"/>
      <c r="D45" s="229"/>
      <c r="E45" s="129"/>
      <c r="F45" s="229"/>
    </row>
    <row r="46" spans="1:6" ht="18.75" thickBot="1" x14ac:dyDescent="0.25">
      <c r="A46" s="341" t="s">
        <v>545</v>
      </c>
      <c r="B46" s="342"/>
      <c r="C46" s="342"/>
      <c r="D46" s="342"/>
      <c r="E46" s="342"/>
      <c r="F46" s="343"/>
    </row>
    <row r="47" spans="1:6" ht="15.75" thickBot="1" x14ac:dyDescent="0.3">
      <c r="A47" s="229"/>
      <c r="B47" s="399"/>
      <c r="C47" s="229"/>
      <c r="D47" s="229"/>
      <c r="E47" s="129"/>
      <c r="F47" s="229"/>
    </row>
    <row r="48" spans="1:6" ht="23.25" thickBot="1" x14ac:dyDescent="0.25">
      <c r="A48" s="400" t="s">
        <v>181</v>
      </c>
      <c r="B48" s="401" t="s">
        <v>523</v>
      </c>
      <c r="C48" s="402" t="s">
        <v>524</v>
      </c>
      <c r="D48" s="403" t="s">
        <v>175</v>
      </c>
      <c r="E48" s="403" t="s">
        <v>176</v>
      </c>
      <c r="F48" s="404" t="s">
        <v>525</v>
      </c>
    </row>
    <row r="49" spans="1:6" x14ac:dyDescent="0.2">
      <c r="A49" s="431"/>
      <c r="B49" s="432"/>
      <c r="C49" s="433"/>
      <c r="D49" s="434"/>
      <c r="E49" s="434"/>
      <c r="F49" s="435"/>
    </row>
    <row r="50" spans="1:6" ht="90" x14ac:dyDescent="0.2">
      <c r="A50" s="376">
        <v>1</v>
      </c>
      <c r="B50" s="381" t="s">
        <v>546</v>
      </c>
      <c r="C50" s="436" t="s">
        <v>15</v>
      </c>
      <c r="D50" s="437">
        <v>38.5</v>
      </c>
      <c r="E50" s="437"/>
      <c r="F50" s="438">
        <f t="shared" ref="F50:F57" si="4">E50*D50</f>
        <v>0</v>
      </c>
    </row>
    <row r="51" spans="1:6" ht="120" x14ac:dyDescent="0.2">
      <c r="A51" s="376">
        <f>1+A50</f>
        <v>2</v>
      </c>
      <c r="B51" s="381" t="s">
        <v>547</v>
      </c>
      <c r="C51" s="436" t="s">
        <v>15</v>
      </c>
      <c r="D51" s="437">
        <v>3</v>
      </c>
      <c r="E51" s="437"/>
      <c r="F51" s="438">
        <f t="shared" si="4"/>
        <v>0</v>
      </c>
    </row>
    <row r="52" spans="1:6" ht="75" x14ac:dyDescent="0.2">
      <c r="A52" s="376">
        <f t="shared" ref="A52:A58" si="5">1+A51</f>
        <v>3</v>
      </c>
      <c r="B52" s="381" t="s">
        <v>548</v>
      </c>
      <c r="C52" s="436" t="s">
        <v>10</v>
      </c>
      <c r="D52" s="437">
        <v>41</v>
      </c>
      <c r="E52" s="437"/>
      <c r="F52" s="438">
        <f t="shared" si="4"/>
        <v>0</v>
      </c>
    </row>
    <row r="53" spans="1:6" ht="60" x14ac:dyDescent="0.25">
      <c r="A53" s="376">
        <f t="shared" si="5"/>
        <v>4</v>
      </c>
      <c r="B53" s="429" t="s">
        <v>549</v>
      </c>
      <c r="C53" s="439" t="s">
        <v>15</v>
      </c>
      <c r="D53" s="384">
        <v>11.5</v>
      </c>
      <c r="E53" s="385"/>
      <c r="F53" s="386">
        <f t="shared" si="4"/>
        <v>0</v>
      </c>
    </row>
    <row r="54" spans="1:6" ht="51" x14ac:dyDescent="0.25">
      <c r="A54" s="376">
        <f t="shared" si="5"/>
        <v>5</v>
      </c>
      <c r="B54" s="440" t="s">
        <v>550</v>
      </c>
      <c r="C54" s="441" t="s">
        <v>15</v>
      </c>
      <c r="D54" s="442">
        <v>25</v>
      </c>
      <c r="E54" s="443"/>
      <c r="F54" s="444">
        <f t="shared" si="4"/>
        <v>0</v>
      </c>
    </row>
    <row r="55" spans="1:6" ht="45" x14ac:dyDescent="0.25">
      <c r="A55" s="376">
        <f t="shared" si="5"/>
        <v>6</v>
      </c>
      <c r="B55" s="381" t="s">
        <v>551</v>
      </c>
      <c r="C55" s="436" t="s">
        <v>15</v>
      </c>
      <c r="D55" s="437">
        <v>1</v>
      </c>
      <c r="E55" s="437"/>
      <c r="F55" s="255">
        <f t="shared" si="4"/>
        <v>0</v>
      </c>
    </row>
    <row r="56" spans="1:6" ht="63.75" x14ac:dyDescent="0.25">
      <c r="A56" s="376">
        <f t="shared" si="5"/>
        <v>7</v>
      </c>
      <c r="B56" s="424" t="s">
        <v>552</v>
      </c>
      <c r="C56" s="445" t="s">
        <v>15</v>
      </c>
      <c r="D56" s="426">
        <v>4.5</v>
      </c>
      <c r="E56" s="427"/>
      <c r="F56" s="428">
        <f t="shared" si="4"/>
        <v>0</v>
      </c>
    </row>
    <row r="57" spans="1:6" ht="51" x14ac:dyDescent="0.25">
      <c r="A57" s="376">
        <f t="shared" si="5"/>
        <v>8</v>
      </c>
      <c r="B57" s="380" t="s">
        <v>553</v>
      </c>
      <c r="C57" s="436" t="s">
        <v>15</v>
      </c>
      <c r="D57" s="437">
        <v>1</v>
      </c>
      <c r="E57" s="437"/>
      <c r="F57" s="255">
        <f t="shared" si="4"/>
        <v>0</v>
      </c>
    </row>
    <row r="58" spans="1:6" ht="60" x14ac:dyDescent="0.25">
      <c r="A58" s="376">
        <f t="shared" si="5"/>
        <v>9</v>
      </c>
      <c r="B58" s="446" t="s">
        <v>653</v>
      </c>
      <c r="C58" s="430" t="s">
        <v>15</v>
      </c>
      <c r="D58" s="384">
        <v>15</v>
      </c>
      <c r="E58" s="385"/>
      <c r="F58" s="386">
        <f>E58*D58</f>
        <v>0</v>
      </c>
    </row>
    <row r="59" spans="1:6" ht="120" x14ac:dyDescent="0.25">
      <c r="A59" s="376">
        <f>1+A58</f>
        <v>10</v>
      </c>
      <c r="B59" s="381" t="s">
        <v>554</v>
      </c>
      <c r="C59" s="439" t="s">
        <v>114</v>
      </c>
      <c r="D59" s="384">
        <v>1</v>
      </c>
      <c r="E59" s="385"/>
      <c r="F59" s="386">
        <f t="shared" ref="F59" si="6">E59*D59</f>
        <v>0</v>
      </c>
    </row>
    <row r="60" spans="1:6" ht="13.5" thickBot="1" x14ac:dyDescent="0.25">
      <c r="A60" s="391"/>
      <c r="B60" s="392"/>
      <c r="C60" s="391"/>
      <c r="D60" s="393"/>
      <c r="E60" s="393"/>
      <c r="F60" s="394"/>
    </row>
    <row r="61" spans="1:6" ht="16.5" thickBot="1" x14ac:dyDescent="0.3">
      <c r="A61" s="395" t="s">
        <v>534</v>
      </c>
      <c r="B61" s="396"/>
      <c r="C61" s="396"/>
      <c r="D61" s="396"/>
      <c r="E61" s="397"/>
      <c r="F61" s="398">
        <f>SUM(F50:F60)</f>
        <v>0</v>
      </c>
    </row>
    <row r="62" spans="1:6" ht="15.75" thickBot="1" x14ac:dyDescent="0.3">
      <c r="A62" s="229"/>
      <c r="B62" s="399"/>
      <c r="C62" s="229"/>
      <c r="D62" s="229"/>
      <c r="E62" s="129"/>
      <c r="F62" s="229"/>
    </row>
    <row r="63" spans="1:6" ht="23.25" thickBot="1" x14ac:dyDescent="0.25">
      <c r="A63" s="400" t="s">
        <v>535</v>
      </c>
      <c r="B63" s="447" t="s">
        <v>555</v>
      </c>
      <c r="C63" s="402" t="s">
        <v>524</v>
      </c>
      <c r="D63" s="403" t="s">
        <v>175</v>
      </c>
      <c r="E63" s="403" t="s">
        <v>176</v>
      </c>
      <c r="F63" s="404" t="s">
        <v>525</v>
      </c>
    </row>
    <row r="64" spans="1:6" ht="15" x14ac:dyDescent="0.25">
      <c r="A64" s="229"/>
      <c r="B64" s="399"/>
      <c r="C64" s="229"/>
      <c r="D64" s="229"/>
      <c r="E64" s="129"/>
      <c r="F64" s="229"/>
    </row>
    <row r="65" spans="1:6" ht="45" x14ac:dyDescent="0.25">
      <c r="A65" s="448">
        <v>1</v>
      </c>
      <c r="B65" s="381" t="s">
        <v>556</v>
      </c>
      <c r="C65" s="449" t="s">
        <v>114</v>
      </c>
      <c r="D65" s="450">
        <v>1</v>
      </c>
      <c r="E65" s="451"/>
      <c r="F65" s="452">
        <f t="shared" ref="F65:F69" si="7">E65*D65</f>
        <v>0</v>
      </c>
    </row>
    <row r="66" spans="1:6" ht="121.5" x14ac:dyDescent="0.25">
      <c r="A66" s="376">
        <f t="shared" ref="A66" si="8">1+A65</f>
        <v>2</v>
      </c>
      <c r="B66" s="453" t="s">
        <v>654</v>
      </c>
      <c r="C66" s="377" t="s">
        <v>21</v>
      </c>
      <c r="D66" s="454">
        <v>65</v>
      </c>
      <c r="E66" s="454"/>
      <c r="F66" s="255">
        <f t="shared" si="7"/>
        <v>0</v>
      </c>
    </row>
    <row r="67" spans="1:6" ht="60" x14ac:dyDescent="0.25">
      <c r="A67" s="455">
        <v>3</v>
      </c>
      <c r="B67" s="456" t="s">
        <v>557</v>
      </c>
      <c r="C67" s="457" t="s">
        <v>114</v>
      </c>
      <c r="D67" s="421">
        <v>1</v>
      </c>
      <c r="E67" s="422"/>
      <c r="F67" s="423">
        <f t="shared" si="7"/>
        <v>0</v>
      </c>
    </row>
    <row r="68" spans="1:6" ht="75" x14ac:dyDescent="0.25">
      <c r="A68" s="455">
        <v>4</v>
      </c>
      <c r="B68" s="456" t="s">
        <v>558</v>
      </c>
      <c r="C68" s="458" t="s">
        <v>114</v>
      </c>
      <c r="D68" s="459">
        <v>1</v>
      </c>
      <c r="E68" s="460"/>
      <c r="F68" s="461">
        <f t="shared" si="7"/>
        <v>0</v>
      </c>
    </row>
    <row r="69" spans="1:6" ht="38.25" x14ac:dyDescent="0.25">
      <c r="A69" s="462">
        <v>5</v>
      </c>
      <c r="B69" s="463" t="s">
        <v>559</v>
      </c>
      <c r="C69" s="464" t="s">
        <v>580</v>
      </c>
      <c r="D69" s="426">
        <v>1</v>
      </c>
      <c r="E69" s="427"/>
      <c r="F69" s="428">
        <f t="shared" si="7"/>
        <v>0</v>
      </c>
    </row>
    <row r="70" spans="1:6" ht="15.75" thickBot="1" x14ac:dyDescent="0.3">
      <c r="A70" s="229"/>
      <c r="B70" s="399"/>
      <c r="C70" s="229"/>
      <c r="D70" s="229"/>
      <c r="E70" s="129"/>
      <c r="F70" s="282"/>
    </row>
    <row r="71" spans="1:6" ht="15.75" thickBot="1" x14ac:dyDescent="0.3">
      <c r="A71" s="465" t="s">
        <v>560</v>
      </c>
      <c r="B71" s="466"/>
      <c r="C71" s="466"/>
      <c r="D71" s="466"/>
      <c r="E71" s="467"/>
      <c r="F71" s="398">
        <f>SUM(F65:F70)</f>
        <v>0</v>
      </c>
    </row>
    <row r="72" spans="1:6" ht="15" x14ac:dyDescent="0.25">
      <c r="A72" s="229"/>
      <c r="B72" s="399"/>
      <c r="C72" s="229"/>
      <c r="D72" s="229"/>
      <c r="E72" s="129"/>
      <c r="F72" s="229"/>
    </row>
    <row r="73" spans="1:6" ht="16.5" thickBot="1" x14ac:dyDescent="0.3">
      <c r="A73" s="468"/>
      <c r="B73" s="469"/>
      <c r="C73" s="468"/>
      <c r="D73" s="468"/>
      <c r="E73" s="468"/>
      <c r="F73" s="470"/>
    </row>
    <row r="74" spans="1:6" ht="21.75" thickBot="1" x14ac:dyDescent="0.25">
      <c r="A74" s="471" t="s">
        <v>561</v>
      </c>
      <c r="B74" s="472"/>
      <c r="C74" s="472"/>
      <c r="D74" s="472"/>
      <c r="E74" s="472"/>
      <c r="F74" s="473"/>
    </row>
    <row r="75" spans="1:6" ht="18" thickBot="1" x14ac:dyDescent="0.35">
      <c r="A75" s="474"/>
      <c r="B75" s="475"/>
      <c r="C75" s="476"/>
      <c r="D75" s="477"/>
      <c r="E75" s="478"/>
      <c r="F75" s="479"/>
    </row>
    <row r="76" spans="1:6" ht="18" thickBot="1" x14ac:dyDescent="0.35">
      <c r="A76" s="480"/>
      <c r="B76" s="481" t="s">
        <v>522</v>
      </c>
      <c r="C76" s="482"/>
      <c r="D76" s="483"/>
      <c r="E76" s="484"/>
      <c r="F76" s="485"/>
    </row>
    <row r="77" spans="1:6" ht="17.25" x14ac:dyDescent="0.3">
      <c r="A77" s="486"/>
      <c r="B77" s="487"/>
      <c r="C77" s="488"/>
      <c r="D77" s="489"/>
      <c r="E77" s="490"/>
      <c r="F77" s="491"/>
    </row>
    <row r="78" spans="1:6" ht="17.25" x14ac:dyDescent="0.3">
      <c r="A78" s="492" t="s">
        <v>562</v>
      </c>
      <c r="B78" s="493" t="s">
        <v>523</v>
      </c>
      <c r="C78" s="494"/>
      <c r="D78" s="495"/>
      <c r="E78" s="478"/>
      <c r="F78" s="496">
        <f>F31</f>
        <v>0</v>
      </c>
    </row>
    <row r="79" spans="1:6" ht="17.25" x14ac:dyDescent="0.3">
      <c r="A79" s="492" t="s">
        <v>563</v>
      </c>
      <c r="B79" s="493" t="s">
        <v>564</v>
      </c>
      <c r="C79" s="494"/>
      <c r="D79" s="495"/>
      <c r="E79" s="478"/>
      <c r="F79" s="496">
        <f>F44</f>
        <v>0</v>
      </c>
    </row>
    <row r="80" spans="1:6" ht="18" thickBot="1" x14ac:dyDescent="0.35">
      <c r="A80" s="497" t="s">
        <v>565</v>
      </c>
      <c r="B80" s="498"/>
      <c r="C80" s="498"/>
      <c r="D80" s="498"/>
      <c r="E80" s="499"/>
      <c r="F80" s="500">
        <f>SUM(F78:F79)</f>
        <v>0</v>
      </c>
    </row>
    <row r="81" spans="1:6" ht="18" thickBot="1" x14ac:dyDescent="0.35">
      <c r="A81" s="474"/>
      <c r="B81" s="475"/>
      <c r="C81" s="476"/>
      <c r="D81" s="477"/>
      <c r="E81" s="478"/>
      <c r="F81" s="479"/>
    </row>
    <row r="82" spans="1:6" ht="18" thickBot="1" x14ac:dyDescent="0.25">
      <c r="A82" s="480"/>
      <c r="B82" s="501" t="s">
        <v>545</v>
      </c>
      <c r="C82" s="501"/>
      <c r="D82" s="501"/>
      <c r="E82" s="501"/>
      <c r="F82" s="502"/>
    </row>
    <row r="83" spans="1:6" ht="17.25" x14ac:dyDescent="0.3">
      <c r="A83" s="503"/>
      <c r="B83" s="504"/>
      <c r="C83" s="505"/>
      <c r="D83" s="506"/>
      <c r="E83" s="490"/>
      <c r="F83" s="491"/>
    </row>
    <row r="84" spans="1:6" ht="17.25" x14ac:dyDescent="0.3">
      <c r="A84" s="492" t="s">
        <v>562</v>
      </c>
      <c r="B84" s="493" t="s">
        <v>523</v>
      </c>
      <c r="C84" s="476"/>
      <c r="D84" s="477"/>
      <c r="E84" s="478"/>
      <c r="F84" s="496">
        <f>F61</f>
        <v>0</v>
      </c>
    </row>
    <row r="85" spans="1:6" ht="17.25" x14ac:dyDescent="0.3">
      <c r="A85" s="492" t="s">
        <v>563</v>
      </c>
      <c r="B85" s="493" t="s">
        <v>564</v>
      </c>
      <c r="C85" s="476"/>
      <c r="D85" s="477"/>
      <c r="E85" s="478"/>
      <c r="F85" s="496">
        <f>F71</f>
        <v>0</v>
      </c>
    </row>
    <row r="86" spans="1:6" ht="18" thickBot="1" x14ac:dyDescent="0.35">
      <c r="A86" s="497" t="s">
        <v>566</v>
      </c>
      <c r="B86" s="498"/>
      <c r="C86" s="498"/>
      <c r="D86" s="498"/>
      <c r="E86" s="499"/>
      <c r="F86" s="500">
        <f>SUM(F84:F85)</f>
        <v>0</v>
      </c>
    </row>
    <row r="87" spans="1:6" ht="17.25" x14ac:dyDescent="0.3">
      <c r="A87" s="507"/>
      <c r="B87" s="475"/>
      <c r="C87" s="508"/>
      <c r="D87" s="508"/>
      <c r="E87" s="508"/>
      <c r="F87" s="496"/>
    </row>
    <row r="88" spans="1:6" ht="18" thickBot="1" x14ac:dyDescent="0.35">
      <c r="A88" s="474"/>
      <c r="B88" s="475"/>
      <c r="C88" s="476"/>
      <c r="D88" s="477"/>
      <c r="E88" s="478"/>
      <c r="F88" s="496"/>
    </row>
    <row r="89" spans="1:6" ht="16.5" thickBot="1" x14ac:dyDescent="0.25">
      <c r="A89" s="509" t="s">
        <v>567</v>
      </c>
      <c r="B89" s="510"/>
      <c r="C89" s="510"/>
      <c r="D89" s="510"/>
      <c r="E89" s="510"/>
      <c r="F89" s="511">
        <f>F80+F86</f>
        <v>0</v>
      </c>
    </row>
    <row r="90" spans="1:6" ht="15.75" thickBot="1" x14ac:dyDescent="0.3">
      <c r="A90" s="512"/>
      <c r="B90" s="513"/>
      <c r="C90" s="272"/>
      <c r="D90" s="272"/>
      <c r="E90" s="514"/>
      <c r="F90" s="515"/>
    </row>
    <row r="91" spans="1:6" ht="16.5" thickBot="1" x14ac:dyDescent="0.25">
      <c r="A91" s="509" t="s">
        <v>568</v>
      </c>
      <c r="B91" s="510"/>
      <c r="C91" s="510"/>
      <c r="D91" s="510"/>
      <c r="E91" s="510"/>
      <c r="F91" s="511">
        <f>F89*0.25</f>
        <v>0</v>
      </c>
    </row>
    <row r="92" spans="1:6" ht="15.75" thickBot="1" x14ac:dyDescent="0.3">
      <c r="A92" s="512"/>
      <c r="B92" s="513"/>
      <c r="C92" s="272"/>
      <c r="D92" s="272"/>
      <c r="E92" s="514"/>
      <c r="F92" s="515"/>
    </row>
    <row r="93" spans="1:6" ht="16.5" thickBot="1" x14ac:dyDescent="0.25">
      <c r="A93" s="516" t="s">
        <v>569</v>
      </c>
      <c r="B93" s="517"/>
      <c r="C93" s="517"/>
      <c r="D93" s="517"/>
      <c r="E93" s="517"/>
      <c r="F93" s="518">
        <f>F89+F91</f>
        <v>0</v>
      </c>
    </row>
    <row r="94" spans="1:6" ht="15" x14ac:dyDescent="0.25">
      <c r="E94" s="241"/>
    </row>
    <row r="95" spans="1:6" ht="15" x14ac:dyDescent="0.25">
      <c r="C95" s="258" t="s">
        <v>570</v>
      </c>
      <c r="E95" s="241"/>
    </row>
    <row r="96" spans="1:6" ht="15" x14ac:dyDescent="0.25">
      <c r="D96" s="259" t="s">
        <v>571</v>
      </c>
      <c r="E96" s="241"/>
    </row>
  </sheetData>
  <mergeCells count="22">
    <mergeCell ref="A86:E86"/>
    <mergeCell ref="A89:E89"/>
    <mergeCell ref="A91:E91"/>
    <mergeCell ref="A93:E93"/>
    <mergeCell ref="A46:F46"/>
    <mergeCell ref="A61:E61"/>
    <mergeCell ref="A71:E71"/>
    <mergeCell ref="A74:F74"/>
    <mergeCell ref="A80:E80"/>
    <mergeCell ref="B82:F82"/>
    <mergeCell ref="A44:E44"/>
    <mergeCell ref="A2:F2"/>
    <mergeCell ref="A5:F5"/>
    <mergeCell ref="A7:F7"/>
    <mergeCell ref="A9:F9"/>
    <mergeCell ref="A11:F11"/>
    <mergeCell ref="A12:F12"/>
    <mergeCell ref="A14:F14"/>
    <mergeCell ref="A15:F15"/>
    <mergeCell ref="A17:F17"/>
    <mergeCell ref="A31:E31"/>
    <mergeCell ref="A38:A3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6"/>
  <sheetViews>
    <sheetView topLeftCell="A7" workbookViewId="0">
      <selection activeCell="F344" sqref="F344"/>
    </sheetView>
  </sheetViews>
  <sheetFormatPr defaultRowHeight="12.75" x14ac:dyDescent="0.2"/>
  <cols>
    <col min="1" max="1" width="7" customWidth="1"/>
    <col min="2" max="2" width="41.42578125" customWidth="1"/>
    <col min="3" max="3" width="6.7109375" customWidth="1"/>
    <col min="4" max="4" width="6.85546875" customWidth="1"/>
    <col min="5" max="5" width="10.7109375" customWidth="1"/>
    <col min="6" max="6" width="12.28515625" style="257" customWidth="1"/>
  </cols>
  <sheetData>
    <row r="1" spans="1:6" x14ac:dyDescent="0.2">
      <c r="A1" s="130"/>
      <c r="B1" s="130"/>
      <c r="C1" s="131"/>
      <c r="D1" s="131"/>
      <c r="E1" s="132"/>
      <c r="F1" s="287"/>
    </row>
    <row r="2" spans="1:6" ht="22.5" x14ac:dyDescent="0.2">
      <c r="A2" s="131" t="s">
        <v>172</v>
      </c>
      <c r="B2" s="131" t="s">
        <v>173</v>
      </c>
      <c r="C2" s="131" t="s">
        <v>174</v>
      </c>
      <c r="D2" s="131" t="s">
        <v>175</v>
      </c>
      <c r="E2" s="133" t="s">
        <v>176</v>
      </c>
      <c r="F2" s="288" t="s">
        <v>177</v>
      </c>
    </row>
    <row r="3" spans="1:6" x14ac:dyDescent="0.2">
      <c r="A3" s="134"/>
      <c r="B3" s="134"/>
      <c r="C3" s="134"/>
      <c r="D3" s="134"/>
      <c r="E3" s="134"/>
      <c r="F3" s="289"/>
    </row>
    <row r="4" spans="1:6" x14ac:dyDescent="0.2">
      <c r="A4" s="134"/>
      <c r="B4" s="134" t="s">
        <v>178</v>
      </c>
      <c r="C4" s="134"/>
      <c r="D4" s="134"/>
      <c r="E4" s="134"/>
      <c r="F4" s="289"/>
    </row>
    <row r="5" spans="1:6" ht="36.75" customHeight="1" x14ac:dyDescent="0.2">
      <c r="A5" s="135"/>
      <c r="B5" s="136" t="s">
        <v>179</v>
      </c>
      <c r="C5" s="137"/>
      <c r="D5" s="138"/>
      <c r="E5" s="135"/>
      <c r="F5" s="290"/>
    </row>
    <row r="6" spans="1:6" ht="45" x14ac:dyDescent="0.2">
      <c r="A6" s="134"/>
      <c r="B6" s="139" t="s">
        <v>180</v>
      </c>
      <c r="C6" s="134"/>
      <c r="D6" s="134"/>
      <c r="E6" s="134"/>
      <c r="F6" s="289"/>
    </row>
    <row r="7" spans="1:6" x14ac:dyDescent="0.2">
      <c r="A7" s="134"/>
      <c r="B7" s="134"/>
      <c r="C7" s="134"/>
      <c r="D7" s="134"/>
      <c r="E7" s="134"/>
      <c r="F7" s="289"/>
    </row>
    <row r="8" spans="1:6" ht="22.5" x14ac:dyDescent="0.2">
      <c r="A8" s="140" t="s">
        <v>181</v>
      </c>
      <c r="B8" s="141" t="s">
        <v>182</v>
      </c>
      <c r="C8" s="142"/>
      <c r="D8" s="142"/>
      <c r="E8" s="143"/>
      <c r="F8" s="291"/>
    </row>
    <row r="9" spans="1:6" x14ac:dyDescent="0.2">
      <c r="A9" s="144"/>
      <c r="B9" s="144"/>
      <c r="C9" s="144"/>
      <c r="D9" s="144"/>
      <c r="E9" s="144"/>
      <c r="F9" s="292"/>
    </row>
    <row r="10" spans="1:6" ht="13.5" thickBot="1" x14ac:dyDescent="0.25">
      <c r="A10" s="144"/>
      <c r="B10" s="144"/>
      <c r="C10" s="144"/>
      <c r="D10" s="144"/>
      <c r="E10" s="144"/>
      <c r="F10" s="292"/>
    </row>
    <row r="11" spans="1:6" ht="13.5" thickBot="1" x14ac:dyDescent="0.25">
      <c r="A11" s="145" t="s">
        <v>183</v>
      </c>
      <c r="B11" s="146" t="s">
        <v>184</v>
      </c>
      <c r="C11" s="146"/>
      <c r="D11" s="146"/>
      <c r="E11" s="146"/>
      <c r="F11" s="293"/>
    </row>
    <row r="12" spans="1:6" x14ac:dyDescent="0.2">
      <c r="A12" s="144"/>
      <c r="B12" s="144"/>
      <c r="C12" s="144"/>
      <c r="D12" s="144"/>
      <c r="E12" s="144"/>
      <c r="F12" s="292"/>
    </row>
    <row r="13" spans="1:6" x14ac:dyDescent="0.2">
      <c r="A13" s="144"/>
      <c r="B13" s="144"/>
      <c r="C13" s="144"/>
      <c r="D13" s="144"/>
      <c r="E13" s="144"/>
      <c r="F13" s="292"/>
    </row>
    <row r="14" spans="1:6" x14ac:dyDescent="0.2">
      <c r="A14" s="147" t="s">
        <v>185</v>
      </c>
      <c r="B14" s="141" t="s">
        <v>186</v>
      </c>
      <c r="C14" s="142"/>
      <c r="D14" s="142"/>
      <c r="E14" s="143"/>
      <c r="F14" s="291"/>
    </row>
    <row r="15" spans="1:6" x14ac:dyDescent="0.2">
      <c r="A15" s="134"/>
      <c r="B15" s="134"/>
      <c r="C15" s="134"/>
      <c r="D15" s="134"/>
      <c r="E15" s="134"/>
      <c r="F15" s="289"/>
    </row>
    <row r="16" spans="1:6" ht="112.5" x14ac:dyDescent="0.2">
      <c r="A16" s="134" t="s">
        <v>187</v>
      </c>
      <c r="B16" s="148" t="s">
        <v>188</v>
      </c>
      <c r="C16" s="149"/>
      <c r="D16" s="150"/>
      <c r="E16" s="149"/>
      <c r="F16" s="294"/>
    </row>
    <row r="17" spans="1:6" ht="56.25" x14ac:dyDescent="0.2">
      <c r="A17" s="134"/>
      <c r="B17" s="148" t="s">
        <v>189</v>
      </c>
      <c r="C17" s="149"/>
      <c r="D17" s="150"/>
      <c r="E17" s="149"/>
      <c r="F17" s="294"/>
    </row>
    <row r="18" spans="1:6" x14ac:dyDescent="0.2">
      <c r="A18" s="134"/>
      <c r="B18" s="148" t="s">
        <v>190</v>
      </c>
      <c r="C18" s="151"/>
      <c r="D18" s="150"/>
      <c r="E18" s="152"/>
      <c r="F18" s="295"/>
    </row>
    <row r="19" spans="1:6" ht="33.75" x14ac:dyDescent="0.2">
      <c r="A19" s="134"/>
      <c r="B19" s="148" t="s">
        <v>191</v>
      </c>
      <c r="C19" s="137" t="s">
        <v>19</v>
      </c>
      <c r="D19" s="150">
        <v>1</v>
      </c>
      <c r="E19" s="137"/>
      <c r="F19" s="283">
        <f>D19*E19</f>
        <v>0</v>
      </c>
    </row>
    <row r="20" spans="1:6" x14ac:dyDescent="0.2">
      <c r="A20" s="134"/>
      <c r="B20" s="148" t="s">
        <v>192</v>
      </c>
      <c r="C20" s="153"/>
      <c r="D20" s="150"/>
      <c r="E20" s="154"/>
      <c r="F20" s="290"/>
    </row>
    <row r="21" spans="1:6" x14ac:dyDescent="0.2">
      <c r="A21" s="134"/>
      <c r="B21" s="148" t="s">
        <v>193</v>
      </c>
      <c r="C21" s="153" t="s">
        <v>22</v>
      </c>
      <c r="D21" s="150">
        <v>300</v>
      </c>
      <c r="E21" s="137"/>
      <c r="F21" s="283">
        <f>D21*E21</f>
        <v>0</v>
      </c>
    </row>
    <row r="22" spans="1:6" x14ac:dyDescent="0.2">
      <c r="A22" s="134"/>
      <c r="B22" s="148"/>
      <c r="C22" s="137"/>
      <c r="D22" s="150"/>
      <c r="E22" s="137"/>
      <c r="F22" s="283"/>
    </row>
    <row r="23" spans="1:6" ht="56.25" x14ac:dyDescent="0.2">
      <c r="A23" s="134" t="s">
        <v>194</v>
      </c>
      <c r="B23" s="148" t="s">
        <v>195</v>
      </c>
      <c r="C23" s="134"/>
      <c r="D23" s="134"/>
      <c r="E23" s="134"/>
      <c r="F23" s="296"/>
    </row>
    <row r="24" spans="1:6" x14ac:dyDescent="0.2">
      <c r="A24" s="134"/>
      <c r="B24" s="148" t="s">
        <v>196</v>
      </c>
      <c r="C24" s="137" t="s">
        <v>19</v>
      </c>
      <c r="D24" s="150">
        <v>5</v>
      </c>
      <c r="E24" s="137"/>
      <c r="F24" s="283">
        <f>D24*E24</f>
        <v>0</v>
      </c>
    </row>
    <row r="25" spans="1:6" x14ac:dyDescent="0.2">
      <c r="A25" s="134"/>
      <c r="B25" s="148"/>
      <c r="C25" s="137"/>
      <c r="D25" s="150"/>
      <c r="E25" s="137"/>
      <c r="F25" s="283"/>
    </row>
    <row r="26" spans="1:6" ht="33.75" x14ac:dyDescent="0.2">
      <c r="A26" s="134" t="s">
        <v>197</v>
      </c>
      <c r="B26" s="148" t="s">
        <v>198</v>
      </c>
      <c r="C26" s="137" t="s">
        <v>19</v>
      </c>
      <c r="D26" s="150">
        <v>1</v>
      </c>
      <c r="E26" s="137"/>
      <c r="F26" s="283">
        <f>D26*E26</f>
        <v>0</v>
      </c>
    </row>
    <row r="27" spans="1:6" x14ac:dyDescent="0.2">
      <c r="A27" s="134"/>
      <c r="B27" s="148"/>
      <c r="C27" s="137"/>
      <c r="D27" s="150"/>
      <c r="E27" s="137"/>
      <c r="F27" s="283"/>
    </row>
    <row r="28" spans="1:6" ht="33.75" x14ac:dyDescent="0.2">
      <c r="A28" s="134" t="s">
        <v>199</v>
      </c>
      <c r="B28" s="148" t="s">
        <v>200</v>
      </c>
      <c r="C28" s="134"/>
      <c r="D28" s="134"/>
      <c r="E28" s="134"/>
      <c r="F28" s="296"/>
    </row>
    <row r="29" spans="1:6" x14ac:dyDescent="0.2">
      <c r="A29" s="134"/>
      <c r="B29" s="148" t="s">
        <v>201</v>
      </c>
      <c r="C29" s="137" t="s">
        <v>114</v>
      </c>
      <c r="D29" s="150">
        <v>1</v>
      </c>
      <c r="E29" s="137"/>
      <c r="F29" s="283">
        <f>D29*E29</f>
        <v>0</v>
      </c>
    </row>
    <row r="30" spans="1:6" x14ac:dyDescent="0.2">
      <c r="A30" s="134"/>
      <c r="B30" s="148"/>
      <c r="C30" s="137"/>
      <c r="D30" s="150"/>
      <c r="E30" s="137"/>
      <c r="F30" s="283"/>
    </row>
    <row r="31" spans="1:6" ht="22.5" x14ac:dyDescent="0.2">
      <c r="A31" s="134" t="s">
        <v>202</v>
      </c>
      <c r="B31" s="148" t="s">
        <v>203</v>
      </c>
      <c r="C31" s="137" t="s">
        <v>19</v>
      </c>
      <c r="D31" s="150">
        <v>1</v>
      </c>
      <c r="E31" s="137"/>
      <c r="F31" s="283">
        <f>D31*E31</f>
        <v>0</v>
      </c>
    </row>
    <row r="32" spans="1:6" x14ac:dyDescent="0.2">
      <c r="A32" s="134"/>
      <c r="B32" s="148"/>
      <c r="C32" s="137"/>
      <c r="D32" s="150"/>
      <c r="E32" s="137"/>
      <c r="F32" s="283"/>
    </row>
    <row r="33" spans="1:6" ht="22.5" x14ac:dyDescent="0.2">
      <c r="A33" s="134" t="s">
        <v>204</v>
      </c>
      <c r="B33" s="148" t="s">
        <v>205</v>
      </c>
      <c r="C33" s="134"/>
      <c r="D33" s="134"/>
      <c r="E33" s="134"/>
      <c r="F33" s="296"/>
    </row>
    <row r="34" spans="1:6" x14ac:dyDescent="0.2">
      <c r="A34" s="134"/>
      <c r="B34" s="148" t="s">
        <v>196</v>
      </c>
      <c r="C34" s="137" t="s">
        <v>19</v>
      </c>
      <c r="D34" s="150">
        <v>1</v>
      </c>
      <c r="E34" s="137"/>
      <c r="F34" s="283">
        <f>D34*E34</f>
        <v>0</v>
      </c>
    </row>
    <row r="35" spans="1:6" x14ac:dyDescent="0.2">
      <c r="A35" s="134"/>
      <c r="B35" s="148"/>
      <c r="C35" s="137"/>
      <c r="D35" s="150"/>
      <c r="E35" s="137"/>
      <c r="F35" s="283"/>
    </row>
    <row r="36" spans="1:6" ht="45" x14ac:dyDescent="0.2">
      <c r="A36" s="134" t="s">
        <v>206</v>
      </c>
      <c r="B36" s="148" t="s">
        <v>207</v>
      </c>
      <c r="C36" s="134"/>
      <c r="D36" s="134"/>
      <c r="E36" s="134"/>
      <c r="F36" s="296"/>
    </row>
    <row r="37" spans="1:6" x14ac:dyDescent="0.2">
      <c r="A37" s="134"/>
      <c r="B37" s="148" t="s">
        <v>196</v>
      </c>
      <c r="C37" s="137" t="s">
        <v>19</v>
      </c>
      <c r="D37" s="150">
        <v>1</v>
      </c>
      <c r="E37" s="137"/>
      <c r="F37" s="283">
        <f>D37*E37</f>
        <v>0</v>
      </c>
    </row>
    <row r="38" spans="1:6" x14ac:dyDescent="0.2">
      <c r="A38" s="134"/>
      <c r="B38" s="148"/>
      <c r="C38" s="137"/>
      <c r="D38" s="150"/>
      <c r="E38" s="137"/>
      <c r="F38" s="283"/>
    </row>
    <row r="39" spans="1:6" ht="33.75" x14ac:dyDescent="0.2">
      <c r="A39" s="134" t="s">
        <v>208</v>
      </c>
      <c r="B39" s="148" t="s">
        <v>209</v>
      </c>
      <c r="C39" s="137" t="s">
        <v>19</v>
      </c>
      <c r="D39" s="150">
        <v>2</v>
      </c>
      <c r="E39" s="137"/>
      <c r="F39" s="283">
        <f>D39*E39</f>
        <v>0</v>
      </c>
    </row>
    <row r="40" spans="1:6" x14ac:dyDescent="0.2">
      <c r="A40" s="134"/>
      <c r="B40" s="148"/>
      <c r="C40" s="137"/>
      <c r="D40" s="150"/>
      <c r="E40" s="137"/>
      <c r="F40" s="283"/>
    </row>
    <row r="41" spans="1:6" ht="56.25" x14ac:dyDescent="0.2">
      <c r="A41" s="134" t="s">
        <v>210</v>
      </c>
      <c r="B41" s="148" t="s">
        <v>211</v>
      </c>
      <c r="C41" s="137" t="s">
        <v>19</v>
      </c>
      <c r="D41" s="150">
        <v>1</v>
      </c>
      <c r="E41" s="137"/>
      <c r="F41" s="283">
        <f>D41*E41</f>
        <v>0</v>
      </c>
    </row>
    <row r="42" spans="1:6" x14ac:dyDescent="0.2">
      <c r="A42" s="134"/>
      <c r="B42" s="148"/>
      <c r="C42" s="137"/>
      <c r="D42" s="150"/>
      <c r="E42" s="137"/>
      <c r="F42" s="283"/>
    </row>
    <row r="43" spans="1:6" ht="45" x14ac:dyDescent="0.2">
      <c r="A43" s="134" t="s">
        <v>212</v>
      </c>
      <c r="B43" s="148" t="s">
        <v>207</v>
      </c>
      <c r="C43" s="137"/>
      <c r="D43" s="150"/>
      <c r="E43" s="137"/>
      <c r="F43" s="283"/>
    </row>
    <row r="44" spans="1:6" x14ac:dyDescent="0.2">
      <c r="A44" s="134"/>
      <c r="B44" s="148" t="s">
        <v>196</v>
      </c>
      <c r="C44" s="137" t="s">
        <v>19</v>
      </c>
      <c r="D44" s="150">
        <v>1</v>
      </c>
      <c r="E44" s="137"/>
      <c r="F44" s="283">
        <f>D44*E44</f>
        <v>0</v>
      </c>
    </row>
    <row r="45" spans="1:6" x14ac:dyDescent="0.2">
      <c r="A45" s="134"/>
      <c r="B45" s="148"/>
      <c r="C45" s="137"/>
      <c r="D45" s="150"/>
      <c r="E45" s="137"/>
      <c r="F45" s="283"/>
    </row>
    <row r="46" spans="1:6" ht="45" x14ac:dyDescent="0.2">
      <c r="A46" s="134" t="s">
        <v>213</v>
      </c>
      <c r="B46" s="148" t="s">
        <v>214</v>
      </c>
      <c r="C46" s="155"/>
      <c r="D46" s="150"/>
      <c r="E46" s="155"/>
      <c r="F46" s="283"/>
    </row>
    <row r="47" spans="1:6" x14ac:dyDescent="0.2">
      <c r="A47" s="156"/>
      <c r="B47" s="148" t="s">
        <v>215</v>
      </c>
      <c r="C47" s="137" t="s">
        <v>19</v>
      </c>
      <c r="D47" s="150">
        <v>1</v>
      </c>
      <c r="E47" s="137"/>
      <c r="F47" s="283">
        <f>D47*E47</f>
        <v>0</v>
      </c>
    </row>
    <row r="48" spans="1:6" x14ac:dyDescent="0.2">
      <c r="A48" s="156"/>
      <c r="B48" s="148" t="s">
        <v>196</v>
      </c>
      <c r="C48" s="137" t="s">
        <v>19</v>
      </c>
      <c r="D48" s="150">
        <v>1</v>
      </c>
      <c r="E48" s="137"/>
      <c r="F48" s="283">
        <f>D48*E48</f>
        <v>0</v>
      </c>
    </row>
    <row r="49" spans="1:6" x14ac:dyDescent="0.2">
      <c r="A49" s="156"/>
      <c r="B49" s="148"/>
      <c r="C49" s="137"/>
      <c r="D49" s="150"/>
      <c r="E49" s="137"/>
      <c r="F49" s="283"/>
    </row>
    <row r="50" spans="1:6" ht="22.5" x14ac:dyDescent="0.2">
      <c r="A50" s="134" t="s">
        <v>216</v>
      </c>
      <c r="B50" s="148" t="s">
        <v>217</v>
      </c>
      <c r="C50" s="137" t="s">
        <v>19</v>
      </c>
      <c r="D50" s="150">
        <v>1</v>
      </c>
      <c r="E50" s="137"/>
      <c r="F50" s="283">
        <f>D50*E50</f>
        <v>0</v>
      </c>
    </row>
    <row r="51" spans="1:6" x14ac:dyDescent="0.2">
      <c r="A51" s="134"/>
      <c r="B51" s="148"/>
      <c r="C51" s="137"/>
      <c r="D51" s="150"/>
      <c r="E51" s="137"/>
      <c r="F51" s="283"/>
    </row>
    <row r="52" spans="1:6" x14ac:dyDescent="0.2">
      <c r="A52" s="147" t="s">
        <v>185</v>
      </c>
      <c r="B52" s="141" t="s">
        <v>186</v>
      </c>
      <c r="C52" s="142"/>
      <c r="D52" s="142"/>
      <c r="E52" s="143"/>
      <c r="F52" s="291">
        <f>SUM(F19:F51)</f>
        <v>0</v>
      </c>
    </row>
    <row r="53" spans="1:6" x14ac:dyDescent="0.2">
      <c r="A53" s="144"/>
      <c r="B53" s="144"/>
      <c r="C53" s="144"/>
      <c r="D53" s="144"/>
      <c r="E53" s="144"/>
      <c r="F53" s="292"/>
    </row>
    <row r="54" spans="1:6" x14ac:dyDescent="0.2">
      <c r="A54" s="144"/>
      <c r="B54" s="144"/>
      <c r="C54" s="144"/>
      <c r="D54" s="144"/>
      <c r="E54" s="144"/>
      <c r="F54" s="292"/>
    </row>
    <row r="55" spans="1:6" x14ac:dyDescent="0.2">
      <c r="A55" s="147" t="s">
        <v>218</v>
      </c>
      <c r="B55" s="141" t="s">
        <v>219</v>
      </c>
      <c r="C55" s="142"/>
      <c r="D55" s="142"/>
      <c r="E55" s="143"/>
      <c r="F55" s="291"/>
    </row>
    <row r="56" spans="1:6" x14ac:dyDescent="0.2">
      <c r="A56" s="157"/>
      <c r="B56" s="158"/>
      <c r="C56" s="137"/>
      <c r="D56" s="150"/>
      <c r="E56" s="137"/>
      <c r="F56" s="283"/>
    </row>
    <row r="57" spans="1:6" ht="33.75" x14ac:dyDescent="0.2">
      <c r="A57" s="134" t="s">
        <v>220</v>
      </c>
      <c r="B57" s="148" t="s">
        <v>221</v>
      </c>
      <c r="C57" s="159"/>
      <c r="D57" s="150"/>
      <c r="E57" s="137"/>
      <c r="F57" s="283"/>
    </row>
    <row r="58" spans="1:6" x14ac:dyDescent="0.2">
      <c r="A58" s="134"/>
      <c r="B58" s="148" t="s">
        <v>222</v>
      </c>
      <c r="C58" s="159" t="s">
        <v>21</v>
      </c>
      <c r="D58" s="150">
        <v>6</v>
      </c>
      <c r="E58" s="137"/>
      <c r="F58" s="283">
        <f>D58*E58</f>
        <v>0</v>
      </c>
    </row>
    <row r="59" spans="1:6" x14ac:dyDescent="0.2">
      <c r="A59" s="134"/>
      <c r="B59" s="148" t="s">
        <v>201</v>
      </c>
      <c r="C59" s="159" t="s">
        <v>21</v>
      </c>
      <c r="D59" s="150">
        <v>9</v>
      </c>
      <c r="E59" s="137"/>
      <c r="F59" s="283">
        <f t="shared" ref="F59:F68" si="0">D59*E59</f>
        <v>0</v>
      </c>
    </row>
    <row r="60" spans="1:6" x14ac:dyDescent="0.2">
      <c r="A60" s="134"/>
      <c r="B60" s="148" t="s">
        <v>223</v>
      </c>
      <c r="C60" s="159" t="s">
        <v>21</v>
      </c>
      <c r="D60" s="150">
        <v>21</v>
      </c>
      <c r="E60" s="137"/>
      <c r="F60" s="283">
        <f t="shared" si="0"/>
        <v>0</v>
      </c>
    </row>
    <row r="61" spans="1:6" x14ac:dyDescent="0.2">
      <c r="A61" s="134"/>
      <c r="B61" s="148" t="s">
        <v>224</v>
      </c>
      <c r="C61" s="159" t="s">
        <v>21</v>
      </c>
      <c r="D61" s="150">
        <v>330</v>
      </c>
      <c r="E61" s="137"/>
      <c r="F61" s="283">
        <f t="shared" si="0"/>
        <v>0</v>
      </c>
    </row>
    <row r="62" spans="1:6" x14ac:dyDescent="0.2">
      <c r="A62" s="134"/>
      <c r="B62" s="148" t="s">
        <v>225</v>
      </c>
      <c r="C62" s="159" t="s">
        <v>21</v>
      </c>
      <c r="D62" s="150">
        <v>15</v>
      </c>
      <c r="E62" s="137"/>
      <c r="F62" s="283">
        <f>D62*E62</f>
        <v>0</v>
      </c>
    </row>
    <row r="63" spans="1:6" x14ac:dyDescent="0.2">
      <c r="A63" s="134"/>
      <c r="B63" s="148" t="s">
        <v>226</v>
      </c>
      <c r="C63" s="159" t="s">
        <v>21</v>
      </c>
      <c r="D63" s="150">
        <v>150</v>
      </c>
      <c r="E63" s="137"/>
      <c r="F63" s="283">
        <f>D63*E63</f>
        <v>0</v>
      </c>
    </row>
    <row r="64" spans="1:6" x14ac:dyDescent="0.2">
      <c r="A64" s="134"/>
      <c r="B64" s="148" t="s">
        <v>196</v>
      </c>
      <c r="C64" s="159" t="s">
        <v>21</v>
      </c>
      <c r="D64" s="150">
        <v>90</v>
      </c>
      <c r="E64" s="137"/>
      <c r="F64" s="283">
        <f>D64*E64</f>
        <v>0</v>
      </c>
    </row>
    <row r="65" spans="1:6" x14ac:dyDescent="0.2">
      <c r="A65" s="134"/>
      <c r="B65" s="148" t="s">
        <v>227</v>
      </c>
      <c r="C65" s="159" t="s">
        <v>21</v>
      </c>
      <c r="D65" s="150">
        <v>120</v>
      </c>
      <c r="E65" s="137"/>
      <c r="F65" s="283">
        <f t="shared" si="0"/>
        <v>0</v>
      </c>
    </row>
    <row r="66" spans="1:6" x14ac:dyDescent="0.2">
      <c r="A66" s="134"/>
      <c r="B66" s="148" t="s">
        <v>215</v>
      </c>
      <c r="C66" s="159" t="s">
        <v>21</v>
      </c>
      <c r="D66" s="150">
        <v>39</v>
      </c>
      <c r="E66" s="137"/>
      <c r="F66" s="283">
        <f>D66*E66</f>
        <v>0</v>
      </c>
    </row>
    <row r="67" spans="1:6" x14ac:dyDescent="0.2">
      <c r="A67" s="134"/>
      <c r="B67" s="148" t="s">
        <v>228</v>
      </c>
      <c r="C67" s="159" t="s">
        <v>21</v>
      </c>
      <c r="D67" s="150">
        <v>9</v>
      </c>
      <c r="E67" s="137"/>
      <c r="F67" s="283">
        <f>D67*E67</f>
        <v>0</v>
      </c>
    </row>
    <row r="68" spans="1:6" x14ac:dyDescent="0.2">
      <c r="A68" s="134"/>
      <c r="B68" s="148" t="s">
        <v>229</v>
      </c>
      <c r="C68" s="159" t="s">
        <v>21</v>
      </c>
      <c r="D68" s="150">
        <v>6</v>
      </c>
      <c r="E68" s="137"/>
      <c r="F68" s="283">
        <f t="shared" si="0"/>
        <v>0</v>
      </c>
    </row>
    <row r="69" spans="1:6" x14ac:dyDescent="0.2">
      <c r="A69" s="134"/>
      <c r="B69" s="148" t="s">
        <v>230</v>
      </c>
      <c r="C69" s="159" t="s">
        <v>21</v>
      </c>
      <c r="D69" s="150">
        <v>21</v>
      </c>
      <c r="E69" s="137"/>
      <c r="F69" s="283">
        <f>D69*E69</f>
        <v>0</v>
      </c>
    </row>
    <row r="70" spans="1:6" x14ac:dyDescent="0.2">
      <c r="A70" s="134"/>
      <c r="B70" s="148" t="s">
        <v>231</v>
      </c>
      <c r="C70" s="159" t="s">
        <v>21</v>
      </c>
      <c r="D70" s="150">
        <v>36</v>
      </c>
      <c r="E70" s="137"/>
      <c r="F70" s="283">
        <f>D70*E70</f>
        <v>0</v>
      </c>
    </row>
    <row r="71" spans="1:6" x14ac:dyDescent="0.2">
      <c r="A71" s="134"/>
      <c r="B71" s="148"/>
      <c r="C71" s="160"/>
      <c r="D71" s="150"/>
      <c r="E71" s="155"/>
      <c r="F71" s="283"/>
    </row>
    <row r="72" spans="1:6" ht="45" x14ac:dyDescent="0.2">
      <c r="A72" s="134" t="s">
        <v>232</v>
      </c>
      <c r="B72" s="148" t="s">
        <v>214</v>
      </c>
      <c r="C72" s="137"/>
      <c r="D72" s="150"/>
      <c r="E72" s="137"/>
      <c r="F72" s="283"/>
    </row>
    <row r="73" spans="1:6" x14ac:dyDescent="0.2">
      <c r="A73" s="134"/>
      <c r="B73" s="148" t="s">
        <v>196</v>
      </c>
      <c r="C73" s="153" t="s">
        <v>19</v>
      </c>
      <c r="D73" s="150">
        <v>1</v>
      </c>
      <c r="E73" s="137"/>
      <c r="F73" s="283">
        <f>D73*E73</f>
        <v>0</v>
      </c>
    </row>
    <row r="74" spans="1:6" x14ac:dyDescent="0.2">
      <c r="A74" s="134"/>
      <c r="B74" s="148"/>
      <c r="C74" s="137"/>
      <c r="D74" s="150"/>
      <c r="E74" s="137"/>
      <c r="F74" s="283"/>
    </row>
    <row r="75" spans="1:6" ht="33.75" x14ac:dyDescent="0.2">
      <c r="A75" s="134" t="s">
        <v>233</v>
      </c>
      <c r="B75" s="148" t="s">
        <v>200</v>
      </c>
      <c r="C75" s="153"/>
      <c r="D75" s="150"/>
      <c r="E75" s="154"/>
      <c r="F75" s="283"/>
    </row>
    <row r="76" spans="1:6" x14ac:dyDescent="0.2">
      <c r="A76" s="134"/>
      <c r="B76" s="148" t="s">
        <v>224</v>
      </c>
      <c r="C76" s="153" t="s">
        <v>114</v>
      </c>
      <c r="D76" s="150">
        <v>1</v>
      </c>
      <c r="E76" s="154"/>
      <c r="F76" s="283">
        <f>D76*E76</f>
        <v>0</v>
      </c>
    </row>
    <row r="77" spans="1:6" x14ac:dyDescent="0.2">
      <c r="A77" s="134"/>
      <c r="B77" s="148"/>
      <c r="C77" s="153"/>
      <c r="D77" s="150"/>
      <c r="E77" s="154"/>
      <c r="F77" s="283"/>
    </row>
    <row r="78" spans="1:6" ht="22.5" x14ac:dyDescent="0.2">
      <c r="A78" s="134" t="s">
        <v>234</v>
      </c>
      <c r="B78" s="148" t="s">
        <v>235</v>
      </c>
      <c r="C78" s="153" t="s">
        <v>19</v>
      </c>
      <c r="D78" s="150">
        <v>1</v>
      </c>
      <c r="E78" s="154"/>
      <c r="F78" s="283">
        <f>D78*E78</f>
        <v>0</v>
      </c>
    </row>
    <row r="79" spans="1:6" x14ac:dyDescent="0.2">
      <c r="A79" s="134"/>
      <c r="B79" s="148"/>
      <c r="C79" s="153"/>
      <c r="D79" s="150"/>
      <c r="E79" s="154"/>
      <c r="F79" s="283"/>
    </row>
    <row r="80" spans="1:6" ht="22.5" x14ac:dyDescent="0.2">
      <c r="A80" s="134" t="s">
        <v>236</v>
      </c>
      <c r="B80" s="148" t="s">
        <v>237</v>
      </c>
      <c r="C80" s="153" t="s">
        <v>19</v>
      </c>
      <c r="D80" s="150">
        <v>1</v>
      </c>
      <c r="E80" s="154"/>
      <c r="F80" s="283">
        <f>D80*E80</f>
        <v>0</v>
      </c>
    </row>
    <row r="81" spans="1:6" x14ac:dyDescent="0.2">
      <c r="A81" s="134"/>
      <c r="B81" s="158"/>
      <c r="C81" s="153"/>
      <c r="D81" s="150"/>
      <c r="E81" s="154"/>
      <c r="F81" s="283"/>
    </row>
    <row r="82" spans="1:6" x14ac:dyDescent="0.2">
      <c r="A82" s="147" t="s">
        <v>218</v>
      </c>
      <c r="B82" s="141" t="s">
        <v>219</v>
      </c>
      <c r="C82" s="142"/>
      <c r="D82" s="142"/>
      <c r="E82" s="143"/>
      <c r="F82" s="291">
        <f>SUM(F57:F81)</f>
        <v>0</v>
      </c>
    </row>
    <row r="83" spans="1:6" x14ac:dyDescent="0.2">
      <c r="A83" s="144"/>
      <c r="B83" s="144"/>
      <c r="C83" s="144"/>
      <c r="D83" s="144"/>
      <c r="E83" s="144"/>
      <c r="F83" s="292"/>
    </row>
    <row r="84" spans="1:6" x14ac:dyDescent="0.2">
      <c r="A84" s="144"/>
      <c r="B84" s="144"/>
      <c r="C84" s="144"/>
      <c r="D84" s="144"/>
      <c r="E84" s="144"/>
      <c r="F84" s="292"/>
    </row>
    <row r="85" spans="1:6" x14ac:dyDescent="0.2">
      <c r="A85" s="147" t="s">
        <v>238</v>
      </c>
      <c r="B85" s="141" t="s">
        <v>239</v>
      </c>
      <c r="C85" s="142"/>
      <c r="D85" s="142"/>
      <c r="E85" s="143"/>
      <c r="F85" s="291"/>
    </row>
    <row r="86" spans="1:6" x14ac:dyDescent="0.2">
      <c r="A86" s="161"/>
      <c r="B86" s="148"/>
      <c r="C86" s="161"/>
      <c r="D86" s="161"/>
      <c r="E86" s="161"/>
      <c r="F86" s="297"/>
    </row>
    <row r="87" spans="1:6" x14ac:dyDescent="0.2">
      <c r="A87" s="134" t="s">
        <v>240</v>
      </c>
      <c r="B87" s="148" t="s">
        <v>241</v>
      </c>
      <c r="C87" s="153"/>
      <c r="D87" s="150"/>
      <c r="E87" s="154"/>
      <c r="F87" s="283"/>
    </row>
    <row r="88" spans="1:6" x14ac:dyDescent="0.2">
      <c r="A88" s="134"/>
      <c r="B88" s="148" t="s">
        <v>242</v>
      </c>
      <c r="C88" s="153"/>
      <c r="D88" s="150"/>
      <c r="E88" s="154"/>
      <c r="F88" s="283"/>
    </row>
    <row r="89" spans="1:6" x14ac:dyDescent="0.2">
      <c r="A89" s="134"/>
      <c r="B89" s="148" t="s">
        <v>243</v>
      </c>
      <c r="C89" s="153" t="s">
        <v>21</v>
      </c>
      <c r="D89" s="150">
        <v>15</v>
      </c>
      <c r="E89" s="154"/>
      <c r="F89" s="283">
        <f t="shared" ref="F89:F94" si="1">D89*E89</f>
        <v>0</v>
      </c>
    </row>
    <row r="90" spans="1:6" x14ac:dyDescent="0.2">
      <c r="A90" s="134"/>
      <c r="B90" s="148" t="s">
        <v>244</v>
      </c>
      <c r="C90" s="153" t="s">
        <v>99</v>
      </c>
      <c r="D90" s="150">
        <v>1</v>
      </c>
      <c r="E90" s="154"/>
      <c r="F90" s="283">
        <f t="shared" si="1"/>
        <v>0</v>
      </c>
    </row>
    <row r="91" spans="1:6" x14ac:dyDescent="0.2">
      <c r="A91" s="134"/>
      <c r="B91" s="148" t="s">
        <v>245</v>
      </c>
      <c r="C91" s="153" t="s">
        <v>99</v>
      </c>
      <c r="D91" s="150">
        <v>7</v>
      </c>
      <c r="E91" s="154"/>
      <c r="F91" s="283">
        <f t="shared" si="1"/>
        <v>0</v>
      </c>
    </row>
    <row r="92" spans="1:6" x14ac:dyDescent="0.2">
      <c r="A92" s="134"/>
      <c r="B92" s="148" t="s">
        <v>246</v>
      </c>
      <c r="C92" s="153" t="s">
        <v>99</v>
      </c>
      <c r="D92" s="150">
        <v>1</v>
      </c>
      <c r="E92" s="154"/>
      <c r="F92" s="283">
        <f t="shared" si="1"/>
        <v>0</v>
      </c>
    </row>
    <row r="93" spans="1:6" x14ac:dyDescent="0.2">
      <c r="A93" s="134"/>
      <c r="B93" s="148" t="s">
        <v>247</v>
      </c>
      <c r="C93" s="153" t="s">
        <v>99</v>
      </c>
      <c r="D93" s="150">
        <v>1</v>
      </c>
      <c r="E93" s="154"/>
      <c r="F93" s="283">
        <f t="shared" si="1"/>
        <v>0</v>
      </c>
    </row>
    <row r="94" spans="1:6" x14ac:dyDescent="0.2">
      <c r="A94" s="134"/>
      <c r="B94" s="148" t="s">
        <v>248</v>
      </c>
      <c r="C94" s="153" t="s">
        <v>99</v>
      </c>
      <c r="D94" s="150">
        <v>1</v>
      </c>
      <c r="E94" s="154"/>
      <c r="F94" s="283">
        <f t="shared" si="1"/>
        <v>0</v>
      </c>
    </row>
    <row r="95" spans="1:6" x14ac:dyDescent="0.2">
      <c r="A95" s="134"/>
      <c r="B95" s="148"/>
      <c r="C95" s="153"/>
      <c r="D95" s="150"/>
      <c r="E95" s="154"/>
      <c r="F95" s="283"/>
    </row>
    <row r="96" spans="1:6" ht="33.75" x14ac:dyDescent="0.2">
      <c r="A96" s="134" t="s">
        <v>249</v>
      </c>
      <c r="B96" s="148" t="s">
        <v>250</v>
      </c>
      <c r="C96" s="153" t="s">
        <v>19</v>
      </c>
      <c r="D96" s="150">
        <v>1</v>
      </c>
      <c r="E96" s="154"/>
      <c r="F96" s="283">
        <f>D96*E96</f>
        <v>0</v>
      </c>
    </row>
    <row r="97" spans="1:6" x14ac:dyDescent="0.2">
      <c r="A97" s="134"/>
      <c r="B97" s="148"/>
      <c r="C97" s="153"/>
      <c r="D97" s="150"/>
      <c r="E97" s="154"/>
      <c r="F97" s="283"/>
    </row>
    <row r="98" spans="1:6" x14ac:dyDescent="0.2">
      <c r="A98" s="147" t="s">
        <v>238</v>
      </c>
      <c r="B98" s="141" t="s">
        <v>239</v>
      </c>
      <c r="C98" s="142"/>
      <c r="D98" s="142"/>
      <c r="E98" s="143"/>
      <c r="F98" s="291">
        <f>SUM(F89:F97)</f>
        <v>0</v>
      </c>
    </row>
    <row r="99" spans="1:6" x14ac:dyDescent="0.2">
      <c r="A99" s="144"/>
      <c r="B99" s="144"/>
      <c r="C99" s="144"/>
      <c r="D99" s="144"/>
      <c r="E99" s="144"/>
      <c r="F99" s="292"/>
    </row>
    <row r="100" spans="1:6" x14ac:dyDescent="0.2">
      <c r="A100" s="144"/>
      <c r="B100" s="144"/>
      <c r="C100" s="144"/>
      <c r="D100" s="144"/>
      <c r="E100" s="144"/>
      <c r="F100" s="292"/>
    </row>
    <row r="101" spans="1:6" x14ac:dyDescent="0.2">
      <c r="A101" s="147" t="s">
        <v>251</v>
      </c>
      <c r="B101" s="141" t="s">
        <v>252</v>
      </c>
      <c r="C101" s="142"/>
      <c r="D101" s="142"/>
      <c r="E101" s="143"/>
      <c r="F101" s="291"/>
    </row>
    <row r="102" spans="1:6" x14ac:dyDescent="0.2">
      <c r="A102" s="161"/>
      <c r="B102" s="158"/>
      <c r="C102" s="161"/>
      <c r="D102" s="161"/>
      <c r="E102" s="161"/>
      <c r="F102" s="297"/>
    </row>
    <row r="103" spans="1:6" ht="33.75" x14ac:dyDescent="0.2">
      <c r="A103" s="134" t="s">
        <v>253</v>
      </c>
      <c r="B103" s="148" t="s">
        <v>254</v>
      </c>
      <c r="C103" s="137" t="s">
        <v>19</v>
      </c>
      <c r="D103" s="150">
        <v>1</v>
      </c>
      <c r="E103" s="154"/>
      <c r="F103" s="283">
        <f>D103*E103</f>
        <v>0</v>
      </c>
    </row>
    <row r="104" spans="1:6" x14ac:dyDescent="0.2">
      <c r="A104" s="134"/>
      <c r="B104" s="148"/>
      <c r="C104" s="153"/>
      <c r="D104" s="150"/>
      <c r="E104" s="154"/>
      <c r="F104" s="283"/>
    </row>
    <row r="105" spans="1:6" ht="33.75" x14ac:dyDescent="0.2">
      <c r="A105" s="134" t="s">
        <v>255</v>
      </c>
      <c r="B105" s="148" t="s">
        <v>256</v>
      </c>
      <c r="C105" s="161"/>
      <c r="D105" s="161"/>
      <c r="E105" s="161"/>
      <c r="F105" s="297"/>
    </row>
    <row r="106" spans="1:6" x14ac:dyDescent="0.2">
      <c r="A106" s="156"/>
      <c r="B106" s="148" t="s">
        <v>224</v>
      </c>
      <c r="C106" s="153" t="s">
        <v>99</v>
      </c>
      <c r="D106" s="150">
        <v>2</v>
      </c>
      <c r="E106" s="154"/>
      <c r="F106" s="283">
        <f>D106*E106</f>
        <v>0</v>
      </c>
    </row>
    <row r="107" spans="1:6" x14ac:dyDescent="0.2">
      <c r="A107" s="156"/>
      <c r="B107" s="148"/>
      <c r="C107" s="153"/>
      <c r="D107" s="150"/>
      <c r="E107" s="154"/>
      <c r="F107" s="283"/>
    </row>
    <row r="108" spans="1:6" ht="45" x14ac:dyDescent="0.2">
      <c r="A108" s="134" t="s">
        <v>257</v>
      </c>
      <c r="B108" s="148" t="s">
        <v>214</v>
      </c>
      <c r="C108" s="137"/>
      <c r="D108" s="150"/>
      <c r="E108" s="137"/>
      <c r="F108" s="283"/>
    </row>
    <row r="109" spans="1:6" x14ac:dyDescent="0.2">
      <c r="A109" s="134"/>
      <c r="B109" s="148" t="s">
        <v>196</v>
      </c>
      <c r="C109" s="153" t="s">
        <v>19</v>
      </c>
      <c r="D109" s="150">
        <v>1</v>
      </c>
      <c r="E109" s="137"/>
      <c r="F109" s="283">
        <f>D109*E109</f>
        <v>0</v>
      </c>
    </row>
    <row r="110" spans="1:6" x14ac:dyDescent="0.2">
      <c r="A110" s="134"/>
      <c r="B110" s="148"/>
      <c r="C110" s="137"/>
      <c r="D110" s="150"/>
      <c r="E110" s="137"/>
      <c r="F110" s="283"/>
    </row>
    <row r="111" spans="1:6" x14ac:dyDescent="0.2">
      <c r="A111" s="147" t="s">
        <v>251</v>
      </c>
      <c r="B111" s="141" t="s">
        <v>252</v>
      </c>
      <c r="C111" s="142"/>
      <c r="D111" s="142"/>
      <c r="E111" s="143"/>
      <c r="F111" s="291">
        <f>SUM(F103:F110)</f>
        <v>0</v>
      </c>
    </row>
    <row r="112" spans="1:6" x14ac:dyDescent="0.2">
      <c r="A112" s="144"/>
      <c r="B112" s="144"/>
      <c r="C112" s="144"/>
      <c r="D112" s="144"/>
      <c r="E112" s="144"/>
      <c r="F112" s="292"/>
    </row>
    <row r="113" spans="1:6" x14ac:dyDescent="0.2">
      <c r="A113" s="144"/>
      <c r="B113" s="144"/>
      <c r="C113" s="144"/>
      <c r="D113" s="144"/>
      <c r="E113" s="144"/>
      <c r="F113" s="292"/>
    </row>
    <row r="114" spans="1:6" ht="22.5" x14ac:dyDescent="0.2">
      <c r="A114" s="147" t="s">
        <v>258</v>
      </c>
      <c r="B114" s="141" t="s">
        <v>259</v>
      </c>
      <c r="C114" s="142"/>
      <c r="D114" s="142"/>
      <c r="E114" s="143"/>
      <c r="F114" s="291"/>
    </row>
    <row r="115" spans="1:6" x14ac:dyDescent="0.2">
      <c r="A115" s="161"/>
      <c r="B115" s="148"/>
      <c r="C115" s="161"/>
      <c r="D115" s="161"/>
      <c r="E115" s="161"/>
      <c r="F115" s="297"/>
    </row>
    <row r="116" spans="1:6" ht="67.5" x14ac:dyDescent="0.2">
      <c r="A116" s="134" t="s">
        <v>260</v>
      </c>
      <c r="B116" s="148" t="s">
        <v>261</v>
      </c>
      <c r="C116" s="137"/>
      <c r="D116" s="150"/>
      <c r="E116" s="163"/>
      <c r="F116" s="283"/>
    </row>
    <row r="117" spans="1:6" x14ac:dyDescent="0.2">
      <c r="A117" s="134"/>
      <c r="B117" s="148" t="s">
        <v>262</v>
      </c>
      <c r="C117" s="137" t="s">
        <v>99</v>
      </c>
      <c r="D117" s="150">
        <v>1</v>
      </c>
      <c r="E117" s="134"/>
      <c r="F117" s="283">
        <f t="shared" ref="F117:F139" si="2">D117*E117</f>
        <v>0</v>
      </c>
    </row>
    <row r="118" spans="1:6" x14ac:dyDescent="0.2">
      <c r="A118" s="134"/>
      <c r="B118" s="148" t="s">
        <v>263</v>
      </c>
      <c r="C118" s="137" t="s">
        <v>99</v>
      </c>
      <c r="D118" s="150">
        <v>1</v>
      </c>
      <c r="E118" s="137"/>
      <c r="F118" s="283">
        <f t="shared" si="2"/>
        <v>0</v>
      </c>
    </row>
    <row r="119" spans="1:6" x14ac:dyDescent="0.2">
      <c r="A119" s="134"/>
      <c r="B119" s="148" t="s">
        <v>264</v>
      </c>
      <c r="C119" s="137" t="s">
        <v>99</v>
      </c>
      <c r="D119" s="150">
        <v>1</v>
      </c>
      <c r="E119" s="137"/>
      <c r="F119" s="283">
        <f t="shared" si="2"/>
        <v>0</v>
      </c>
    </row>
    <row r="120" spans="1:6" x14ac:dyDescent="0.2">
      <c r="A120" s="134"/>
      <c r="B120" s="148" t="s">
        <v>265</v>
      </c>
      <c r="C120" s="137" t="s">
        <v>99</v>
      </c>
      <c r="D120" s="150">
        <v>14</v>
      </c>
      <c r="E120" s="137"/>
      <c r="F120" s="283">
        <f>D120*E120</f>
        <v>0</v>
      </c>
    </row>
    <row r="121" spans="1:6" x14ac:dyDescent="0.2">
      <c r="A121" s="134"/>
      <c r="B121" s="148" t="s">
        <v>266</v>
      </c>
      <c r="C121" s="137" t="s">
        <v>99</v>
      </c>
      <c r="D121" s="150">
        <v>1</v>
      </c>
      <c r="E121" s="137"/>
      <c r="F121" s="283">
        <f t="shared" si="2"/>
        <v>0</v>
      </c>
    </row>
    <row r="122" spans="1:6" x14ac:dyDescent="0.2">
      <c r="A122" s="134"/>
      <c r="B122" s="148" t="s">
        <v>267</v>
      </c>
      <c r="C122" s="137" t="s">
        <v>99</v>
      </c>
      <c r="D122" s="150">
        <v>3</v>
      </c>
      <c r="E122" s="137"/>
      <c r="F122" s="283">
        <f>D122*E122</f>
        <v>0</v>
      </c>
    </row>
    <row r="123" spans="1:6" x14ac:dyDescent="0.2">
      <c r="A123" s="134"/>
      <c r="B123" s="148" t="s">
        <v>268</v>
      </c>
      <c r="C123" s="137" t="s">
        <v>99</v>
      </c>
      <c r="D123" s="150">
        <v>1</v>
      </c>
      <c r="E123" s="137"/>
      <c r="F123" s="283">
        <f t="shared" si="2"/>
        <v>0</v>
      </c>
    </row>
    <row r="124" spans="1:6" x14ac:dyDescent="0.2">
      <c r="A124" s="134"/>
      <c r="B124" s="148" t="s">
        <v>269</v>
      </c>
      <c r="C124" s="137" t="s">
        <v>99</v>
      </c>
      <c r="D124" s="150">
        <v>1</v>
      </c>
      <c r="E124" s="137"/>
      <c r="F124" s="283">
        <f t="shared" si="2"/>
        <v>0</v>
      </c>
    </row>
    <row r="125" spans="1:6" x14ac:dyDescent="0.2">
      <c r="A125" s="134"/>
      <c r="B125" s="148" t="s">
        <v>270</v>
      </c>
      <c r="C125" s="137" t="s">
        <v>99</v>
      </c>
      <c r="D125" s="150">
        <v>1</v>
      </c>
      <c r="E125" s="137"/>
      <c r="F125" s="283">
        <f>D125*E125</f>
        <v>0</v>
      </c>
    </row>
    <row r="126" spans="1:6" x14ac:dyDescent="0.2">
      <c r="A126" s="134"/>
      <c r="B126" s="148" t="s">
        <v>271</v>
      </c>
      <c r="C126" s="137" t="s">
        <v>99</v>
      </c>
      <c r="D126" s="150">
        <v>3</v>
      </c>
      <c r="E126" s="137"/>
      <c r="F126" s="283">
        <f t="shared" si="2"/>
        <v>0</v>
      </c>
    </row>
    <row r="127" spans="1:6" x14ac:dyDescent="0.2">
      <c r="A127" s="134"/>
      <c r="B127" s="148" t="s">
        <v>272</v>
      </c>
      <c r="C127" s="137" t="s">
        <v>99</v>
      </c>
      <c r="D127" s="150">
        <v>1</v>
      </c>
      <c r="E127" s="137"/>
      <c r="F127" s="283">
        <f t="shared" si="2"/>
        <v>0</v>
      </c>
    </row>
    <row r="128" spans="1:6" x14ac:dyDescent="0.2">
      <c r="A128" s="134"/>
      <c r="B128" s="148" t="s">
        <v>273</v>
      </c>
      <c r="C128" s="137" t="s">
        <v>99</v>
      </c>
      <c r="D128" s="150">
        <v>1</v>
      </c>
      <c r="E128" s="137"/>
      <c r="F128" s="283">
        <f t="shared" si="2"/>
        <v>0</v>
      </c>
    </row>
    <row r="129" spans="1:6" x14ac:dyDescent="0.2">
      <c r="A129" s="134"/>
      <c r="B129" s="148" t="s">
        <v>274</v>
      </c>
      <c r="C129" s="137" t="s">
        <v>99</v>
      </c>
      <c r="D129" s="150">
        <v>1</v>
      </c>
      <c r="E129" s="137"/>
      <c r="F129" s="283">
        <f t="shared" si="2"/>
        <v>0</v>
      </c>
    </row>
    <row r="130" spans="1:6" x14ac:dyDescent="0.2">
      <c r="A130" s="134"/>
      <c r="B130" s="148" t="s">
        <v>275</v>
      </c>
      <c r="C130" s="137" t="s">
        <v>99</v>
      </c>
      <c r="D130" s="150">
        <v>3</v>
      </c>
      <c r="E130" s="137"/>
      <c r="F130" s="283">
        <f t="shared" si="2"/>
        <v>0</v>
      </c>
    </row>
    <row r="131" spans="1:6" x14ac:dyDescent="0.2">
      <c r="A131" s="134"/>
      <c r="B131" s="148" t="s">
        <v>276</v>
      </c>
      <c r="C131" s="137" t="s">
        <v>99</v>
      </c>
      <c r="D131" s="150">
        <v>11</v>
      </c>
      <c r="E131" s="137"/>
      <c r="F131" s="283">
        <f t="shared" si="2"/>
        <v>0</v>
      </c>
    </row>
    <row r="132" spans="1:6" x14ac:dyDescent="0.2">
      <c r="A132" s="134"/>
      <c r="B132" s="148" t="s">
        <v>277</v>
      </c>
      <c r="C132" s="137" t="s">
        <v>99</v>
      </c>
      <c r="D132" s="150">
        <v>1</v>
      </c>
      <c r="E132" s="137"/>
      <c r="F132" s="283">
        <f>D132*E132</f>
        <v>0</v>
      </c>
    </row>
    <row r="133" spans="1:6" x14ac:dyDescent="0.2">
      <c r="A133" s="134"/>
      <c r="B133" s="148" t="s">
        <v>278</v>
      </c>
      <c r="C133" s="137" t="s">
        <v>99</v>
      </c>
      <c r="D133" s="150">
        <v>1</v>
      </c>
      <c r="E133" s="137"/>
      <c r="F133" s="283">
        <f t="shared" si="2"/>
        <v>0</v>
      </c>
    </row>
    <row r="134" spans="1:6" x14ac:dyDescent="0.2">
      <c r="A134" s="134"/>
      <c r="B134" s="148" t="s">
        <v>279</v>
      </c>
      <c r="C134" s="137" t="s">
        <v>99</v>
      </c>
      <c r="D134" s="150">
        <v>10</v>
      </c>
      <c r="E134" s="137"/>
      <c r="F134" s="283">
        <f t="shared" si="2"/>
        <v>0</v>
      </c>
    </row>
    <row r="135" spans="1:6" x14ac:dyDescent="0.2">
      <c r="A135" s="134"/>
      <c r="B135" s="148" t="s">
        <v>280</v>
      </c>
      <c r="C135" s="137" t="s">
        <v>99</v>
      </c>
      <c r="D135" s="150">
        <v>24</v>
      </c>
      <c r="E135" s="137"/>
      <c r="F135" s="283">
        <f t="shared" si="2"/>
        <v>0</v>
      </c>
    </row>
    <row r="136" spans="1:6" x14ac:dyDescent="0.2">
      <c r="A136" s="134"/>
      <c r="B136" s="148" t="s">
        <v>281</v>
      </c>
      <c r="C136" s="137" t="s">
        <v>99</v>
      </c>
      <c r="D136" s="150">
        <v>1</v>
      </c>
      <c r="E136" s="137"/>
      <c r="F136" s="283">
        <f t="shared" si="2"/>
        <v>0</v>
      </c>
    </row>
    <row r="137" spans="1:6" x14ac:dyDescent="0.2">
      <c r="A137" s="134"/>
      <c r="B137" s="148" t="s">
        <v>282</v>
      </c>
      <c r="C137" s="137" t="s">
        <v>99</v>
      </c>
      <c r="D137" s="150">
        <v>1</v>
      </c>
      <c r="E137" s="137"/>
      <c r="F137" s="283">
        <f t="shared" si="2"/>
        <v>0</v>
      </c>
    </row>
    <row r="138" spans="1:6" x14ac:dyDescent="0.2">
      <c r="A138" s="134"/>
      <c r="B138" s="148" t="s">
        <v>283</v>
      </c>
      <c r="C138" s="137" t="s">
        <v>99</v>
      </c>
      <c r="D138" s="150">
        <v>1</v>
      </c>
      <c r="E138" s="137"/>
      <c r="F138" s="283">
        <f t="shared" si="2"/>
        <v>0</v>
      </c>
    </row>
    <row r="139" spans="1:6" x14ac:dyDescent="0.2">
      <c r="A139" s="134"/>
      <c r="B139" s="148" t="s">
        <v>284</v>
      </c>
      <c r="C139" s="137" t="s">
        <v>99</v>
      </c>
      <c r="D139" s="150">
        <v>1</v>
      </c>
      <c r="E139" s="137"/>
      <c r="F139" s="283">
        <f t="shared" si="2"/>
        <v>0</v>
      </c>
    </row>
    <row r="140" spans="1:6" x14ac:dyDescent="0.2">
      <c r="A140" s="134"/>
      <c r="B140" s="148"/>
      <c r="C140" s="153"/>
      <c r="D140" s="150"/>
      <c r="E140" s="154"/>
      <c r="F140" s="283"/>
    </row>
    <row r="141" spans="1:6" ht="22.5" x14ac:dyDescent="0.2">
      <c r="A141" s="147" t="s">
        <v>258</v>
      </c>
      <c r="B141" s="141" t="s">
        <v>259</v>
      </c>
      <c r="C141" s="142"/>
      <c r="D141" s="142"/>
      <c r="E141" s="143"/>
      <c r="F141" s="291">
        <f>SUM(F117:F140)</f>
        <v>0</v>
      </c>
    </row>
    <row r="142" spans="1:6" x14ac:dyDescent="0.2">
      <c r="A142" s="144"/>
      <c r="B142" s="144"/>
      <c r="C142" s="144"/>
      <c r="D142" s="144"/>
      <c r="E142" s="144"/>
      <c r="F142" s="292"/>
    </row>
    <row r="143" spans="1:6" x14ac:dyDescent="0.2">
      <c r="A143" s="144"/>
      <c r="B143" s="144"/>
      <c r="C143" s="144"/>
      <c r="D143" s="144"/>
      <c r="E143" s="144"/>
      <c r="F143" s="292"/>
    </row>
    <row r="144" spans="1:6" x14ac:dyDescent="0.2">
      <c r="A144" s="147" t="s">
        <v>285</v>
      </c>
      <c r="B144" s="141" t="s">
        <v>286</v>
      </c>
      <c r="C144" s="142"/>
      <c r="D144" s="142"/>
      <c r="E144" s="143"/>
      <c r="F144" s="291"/>
    </row>
    <row r="145" spans="1:6" x14ac:dyDescent="0.2">
      <c r="A145" s="156"/>
      <c r="B145" s="148"/>
      <c r="C145" s="164"/>
      <c r="D145" s="150"/>
      <c r="E145" s="165"/>
      <c r="F145" s="283"/>
    </row>
    <row r="146" spans="1:6" ht="90" x14ac:dyDescent="0.2">
      <c r="A146" s="166" t="s">
        <v>287</v>
      </c>
      <c r="B146" s="148" t="s">
        <v>288</v>
      </c>
      <c r="C146" s="164"/>
      <c r="D146" s="150"/>
      <c r="E146" s="165"/>
      <c r="F146" s="283"/>
    </row>
    <row r="147" spans="1:6" ht="22.5" x14ac:dyDescent="0.2">
      <c r="A147" s="166"/>
      <c r="B147" s="148" t="s">
        <v>289</v>
      </c>
      <c r="C147" s="153"/>
      <c r="D147" s="150"/>
      <c r="E147" s="154"/>
      <c r="F147" s="283"/>
    </row>
    <row r="148" spans="1:6" x14ac:dyDescent="0.2">
      <c r="A148" s="166"/>
      <c r="B148" s="148" t="s">
        <v>290</v>
      </c>
      <c r="C148" s="164"/>
      <c r="D148" s="150"/>
      <c r="E148" s="165"/>
      <c r="F148" s="283"/>
    </row>
    <row r="149" spans="1:6" x14ac:dyDescent="0.2">
      <c r="A149" s="166"/>
      <c r="B149" s="148" t="s">
        <v>291</v>
      </c>
      <c r="C149" s="153"/>
      <c r="D149" s="150"/>
      <c r="E149" s="154"/>
      <c r="F149" s="283"/>
    </row>
    <row r="150" spans="1:6" x14ac:dyDescent="0.2">
      <c r="A150" s="166"/>
      <c r="B150" s="148" t="s">
        <v>292</v>
      </c>
      <c r="C150" s="164"/>
      <c r="D150" s="150"/>
      <c r="E150" s="165"/>
      <c r="F150" s="283"/>
    </row>
    <row r="151" spans="1:6" x14ac:dyDescent="0.2">
      <c r="A151" s="166"/>
      <c r="B151" s="148" t="s">
        <v>293</v>
      </c>
      <c r="C151" s="153"/>
      <c r="D151" s="150"/>
      <c r="E151" s="154"/>
      <c r="F151" s="283"/>
    </row>
    <row r="152" spans="1:6" x14ac:dyDescent="0.2">
      <c r="A152" s="166"/>
      <c r="B152" s="148" t="s">
        <v>294</v>
      </c>
      <c r="C152" s="164"/>
      <c r="D152" s="150"/>
      <c r="E152" s="165"/>
      <c r="F152" s="283"/>
    </row>
    <row r="153" spans="1:6" ht="22.5" x14ac:dyDescent="0.2">
      <c r="A153" s="166"/>
      <c r="B153" s="148" t="s">
        <v>295</v>
      </c>
      <c r="C153" s="153"/>
      <c r="D153" s="150"/>
      <c r="E153" s="154"/>
      <c r="F153" s="283"/>
    </row>
    <row r="154" spans="1:6" ht="33.75" x14ac:dyDescent="0.2">
      <c r="A154" s="166"/>
      <c r="B154" s="148" t="s">
        <v>296</v>
      </c>
      <c r="C154" s="164"/>
      <c r="D154" s="150"/>
      <c r="E154" s="165"/>
      <c r="F154" s="283"/>
    </row>
    <row r="155" spans="1:6" ht="33.75" x14ac:dyDescent="0.2">
      <c r="A155" s="166"/>
      <c r="B155" s="148" t="s">
        <v>297</v>
      </c>
      <c r="C155" s="153"/>
      <c r="D155" s="150"/>
      <c r="E155" s="154"/>
      <c r="F155" s="283"/>
    </row>
    <row r="156" spans="1:6" x14ac:dyDescent="0.2">
      <c r="A156" s="166"/>
      <c r="B156" s="148" t="s">
        <v>298</v>
      </c>
      <c r="C156" s="153" t="s">
        <v>19</v>
      </c>
      <c r="D156" s="150">
        <v>1</v>
      </c>
      <c r="E156" s="137"/>
      <c r="F156" s="283">
        <f>D156*E156</f>
        <v>0</v>
      </c>
    </row>
    <row r="157" spans="1:6" x14ac:dyDescent="0.2">
      <c r="A157" s="156"/>
      <c r="B157" s="148"/>
      <c r="C157" s="164"/>
      <c r="D157" s="150"/>
      <c r="E157" s="165"/>
      <c r="F157" s="283"/>
    </row>
    <row r="158" spans="1:6" ht="45" x14ac:dyDescent="0.2">
      <c r="A158" s="167" t="s">
        <v>299</v>
      </c>
      <c r="B158" s="148" t="s">
        <v>300</v>
      </c>
      <c r="C158" s="284" t="s">
        <v>19</v>
      </c>
      <c r="D158" s="285">
        <v>1</v>
      </c>
      <c r="E158" s="286"/>
      <c r="F158" s="298">
        <f>D158*E158</f>
        <v>0</v>
      </c>
    </row>
    <row r="159" spans="1:6" x14ac:dyDescent="0.2">
      <c r="A159" s="167"/>
      <c r="B159" s="148"/>
      <c r="C159" s="164"/>
      <c r="D159" s="150"/>
      <c r="E159" s="165"/>
      <c r="F159" s="283"/>
    </row>
    <row r="160" spans="1:6" ht="112.5" x14ac:dyDescent="0.2">
      <c r="A160" s="167" t="s">
        <v>301</v>
      </c>
      <c r="B160" s="148" t="s">
        <v>302</v>
      </c>
      <c r="C160" s="284" t="s">
        <v>19</v>
      </c>
      <c r="D160" s="285">
        <v>1</v>
      </c>
      <c r="E160" s="286"/>
      <c r="F160" s="298">
        <f>D160*E160</f>
        <v>0</v>
      </c>
    </row>
    <row r="161" spans="1:6" x14ac:dyDescent="0.2">
      <c r="A161" s="167"/>
      <c r="B161" s="148"/>
      <c r="C161" s="153"/>
      <c r="D161" s="150"/>
      <c r="E161" s="154"/>
      <c r="F161" s="283"/>
    </row>
    <row r="162" spans="1:6" ht="112.5" x14ac:dyDescent="0.2">
      <c r="A162" s="167" t="s">
        <v>303</v>
      </c>
      <c r="B162" s="148" t="s">
        <v>304</v>
      </c>
      <c r="C162" s="284" t="s">
        <v>19</v>
      </c>
      <c r="D162" s="285">
        <v>1</v>
      </c>
      <c r="E162" s="286"/>
      <c r="F162" s="298">
        <f>D162*E162</f>
        <v>0</v>
      </c>
    </row>
    <row r="163" spans="1:6" x14ac:dyDescent="0.2">
      <c r="A163" s="167"/>
      <c r="B163" s="148"/>
      <c r="C163" s="164"/>
      <c r="D163" s="150"/>
      <c r="E163" s="165"/>
      <c r="F163" s="283"/>
    </row>
    <row r="164" spans="1:6" ht="90" x14ac:dyDescent="0.2">
      <c r="A164" s="167" t="s">
        <v>305</v>
      </c>
      <c r="B164" s="148" t="s">
        <v>306</v>
      </c>
      <c r="C164" s="284" t="s">
        <v>19</v>
      </c>
      <c r="D164" s="285">
        <v>1</v>
      </c>
      <c r="E164" s="286"/>
      <c r="F164" s="298">
        <f>D164*E164</f>
        <v>0</v>
      </c>
    </row>
    <row r="165" spans="1:6" x14ac:dyDescent="0.2">
      <c r="A165" s="167"/>
      <c r="B165" s="148"/>
      <c r="C165" s="153"/>
      <c r="D165" s="150"/>
      <c r="E165" s="154"/>
      <c r="F165" s="283"/>
    </row>
    <row r="166" spans="1:6" ht="78.75" x14ac:dyDescent="0.2">
      <c r="A166" s="167" t="s">
        <v>307</v>
      </c>
      <c r="B166" s="148" t="s">
        <v>308</v>
      </c>
      <c r="C166" s="284" t="s">
        <v>19</v>
      </c>
      <c r="D166" s="285">
        <v>1</v>
      </c>
      <c r="E166" s="286"/>
      <c r="F166" s="298">
        <f>D166*E166</f>
        <v>0</v>
      </c>
    </row>
    <row r="167" spans="1:6" x14ac:dyDescent="0.2">
      <c r="A167" s="167"/>
      <c r="B167" s="148"/>
      <c r="C167" s="164"/>
      <c r="D167" s="150"/>
      <c r="E167" s="165"/>
      <c r="F167" s="283"/>
    </row>
    <row r="168" spans="1:6" ht="33.75" x14ac:dyDescent="0.2">
      <c r="A168" s="167" t="s">
        <v>309</v>
      </c>
      <c r="B168" s="148" t="s">
        <v>310</v>
      </c>
      <c r="C168" s="284" t="s">
        <v>19</v>
      </c>
      <c r="D168" s="285">
        <v>1</v>
      </c>
      <c r="E168" s="286"/>
      <c r="F168" s="298">
        <f>D168*E168</f>
        <v>0</v>
      </c>
    </row>
    <row r="169" spans="1:6" x14ac:dyDescent="0.2">
      <c r="A169" s="167"/>
      <c r="B169" s="148"/>
      <c r="C169" s="164"/>
      <c r="D169" s="150"/>
      <c r="E169" s="165"/>
      <c r="F169" s="283"/>
    </row>
    <row r="170" spans="1:6" ht="33.75" x14ac:dyDescent="0.2">
      <c r="A170" s="167" t="s">
        <v>311</v>
      </c>
      <c r="B170" s="148" t="s">
        <v>312</v>
      </c>
      <c r="C170" s="284" t="s">
        <v>19</v>
      </c>
      <c r="D170" s="285">
        <v>1</v>
      </c>
      <c r="E170" s="286"/>
      <c r="F170" s="298">
        <f>D170*E170</f>
        <v>0</v>
      </c>
    </row>
    <row r="171" spans="1:6" x14ac:dyDescent="0.2">
      <c r="A171" s="167"/>
      <c r="B171" s="148"/>
      <c r="C171" s="164"/>
      <c r="D171" s="150"/>
      <c r="E171" s="165"/>
      <c r="F171" s="283"/>
    </row>
    <row r="172" spans="1:6" ht="33.75" x14ac:dyDescent="0.2">
      <c r="A172" s="167" t="s">
        <v>313</v>
      </c>
      <c r="B172" s="148" t="s">
        <v>200</v>
      </c>
      <c r="C172" s="153"/>
      <c r="D172" s="150"/>
      <c r="E172" s="154"/>
      <c r="F172" s="283"/>
    </row>
    <row r="173" spans="1:6" x14ac:dyDescent="0.2">
      <c r="A173" s="167"/>
      <c r="B173" s="148" t="s">
        <v>201</v>
      </c>
      <c r="C173" s="153" t="s">
        <v>19</v>
      </c>
      <c r="D173" s="150">
        <v>2</v>
      </c>
      <c r="E173" s="137"/>
      <c r="F173" s="283">
        <f>D173*E173</f>
        <v>0</v>
      </c>
    </row>
    <row r="174" spans="1:6" x14ac:dyDescent="0.2">
      <c r="A174" s="167"/>
      <c r="B174" s="148"/>
      <c r="C174" s="153"/>
      <c r="D174" s="150"/>
      <c r="E174" s="154"/>
      <c r="F174" s="283"/>
    </row>
    <row r="175" spans="1:6" ht="45" x14ac:dyDescent="0.2">
      <c r="A175" s="167" t="s">
        <v>314</v>
      </c>
      <c r="B175" s="148" t="s">
        <v>315</v>
      </c>
      <c r="C175" s="284" t="s">
        <v>19</v>
      </c>
      <c r="D175" s="285">
        <v>1</v>
      </c>
      <c r="E175" s="286"/>
      <c r="F175" s="298">
        <f>D175*E175</f>
        <v>0</v>
      </c>
    </row>
    <row r="176" spans="1:6" x14ac:dyDescent="0.2">
      <c r="A176" s="167"/>
      <c r="B176" s="148" t="s">
        <v>316</v>
      </c>
      <c r="C176" s="153"/>
      <c r="D176" s="150"/>
      <c r="E176" s="154"/>
      <c r="F176" s="283"/>
    </row>
    <row r="177" spans="1:6" x14ac:dyDescent="0.2">
      <c r="A177" s="167"/>
      <c r="B177" s="148" t="s">
        <v>317</v>
      </c>
      <c r="C177" s="164"/>
      <c r="D177" s="150"/>
      <c r="E177" s="165"/>
      <c r="F177" s="283"/>
    </row>
    <row r="178" spans="1:6" x14ac:dyDescent="0.2">
      <c r="A178" s="167"/>
      <c r="B178" s="148" t="s">
        <v>318</v>
      </c>
      <c r="C178" s="153"/>
      <c r="D178" s="150"/>
      <c r="E178" s="154"/>
      <c r="F178" s="283"/>
    </row>
    <row r="179" spans="1:6" x14ac:dyDescent="0.2">
      <c r="A179" s="167"/>
      <c r="B179" s="148" t="s">
        <v>319</v>
      </c>
      <c r="C179" s="164"/>
      <c r="D179" s="150"/>
      <c r="E179" s="165"/>
      <c r="F179" s="283"/>
    </row>
    <row r="180" spans="1:6" x14ac:dyDescent="0.2">
      <c r="A180" s="168"/>
      <c r="B180" s="148"/>
      <c r="C180" s="153"/>
      <c r="D180" s="150"/>
      <c r="E180" s="154"/>
      <c r="F180" s="283"/>
    </row>
    <row r="181" spans="1:6" ht="33.75" x14ac:dyDescent="0.2">
      <c r="A181" s="166" t="s">
        <v>320</v>
      </c>
      <c r="B181" s="148" t="s">
        <v>321</v>
      </c>
      <c r="C181" s="153"/>
      <c r="D181" s="150"/>
      <c r="E181" s="154"/>
      <c r="F181" s="283"/>
    </row>
    <row r="182" spans="1:6" ht="22.5" x14ac:dyDescent="0.2">
      <c r="A182" s="166"/>
      <c r="B182" s="148" t="s">
        <v>322</v>
      </c>
      <c r="C182" s="153" t="s">
        <v>19</v>
      </c>
      <c r="D182" s="150">
        <v>2</v>
      </c>
      <c r="E182" s="137"/>
      <c r="F182" s="283">
        <f>D182*E182</f>
        <v>0</v>
      </c>
    </row>
    <row r="183" spans="1:6" x14ac:dyDescent="0.2">
      <c r="A183" s="168"/>
      <c r="B183" s="148"/>
      <c r="C183" s="153"/>
      <c r="D183" s="150"/>
      <c r="E183" s="154"/>
      <c r="F183" s="283"/>
    </row>
    <row r="184" spans="1:6" ht="33.75" x14ac:dyDescent="0.2">
      <c r="A184" s="166" t="s">
        <v>323</v>
      </c>
      <c r="B184" s="148" t="s">
        <v>321</v>
      </c>
      <c r="C184" s="153"/>
      <c r="D184" s="150"/>
      <c r="E184" s="154"/>
      <c r="F184" s="283"/>
    </row>
    <row r="185" spans="1:6" ht="22.5" x14ac:dyDescent="0.2">
      <c r="A185" s="166"/>
      <c r="B185" s="148" t="s">
        <v>324</v>
      </c>
      <c r="C185" s="153" t="s">
        <v>19</v>
      </c>
      <c r="D185" s="150">
        <v>1</v>
      </c>
      <c r="E185" s="137"/>
      <c r="F185" s="283">
        <f>D185*E185</f>
        <v>0</v>
      </c>
    </row>
    <row r="186" spans="1:6" x14ac:dyDescent="0.2">
      <c r="A186" s="168"/>
      <c r="B186" s="148"/>
      <c r="C186" s="153"/>
      <c r="D186" s="150"/>
      <c r="E186" s="154"/>
      <c r="F186" s="283"/>
    </row>
    <row r="187" spans="1:6" ht="33.75" x14ac:dyDescent="0.2">
      <c r="A187" s="166" t="s">
        <v>325</v>
      </c>
      <c r="B187" s="148" t="s">
        <v>326</v>
      </c>
      <c r="C187" s="284" t="s">
        <v>19</v>
      </c>
      <c r="D187" s="285">
        <v>1</v>
      </c>
      <c r="E187" s="286"/>
      <c r="F187" s="298">
        <f>D187*E187</f>
        <v>0</v>
      </c>
    </row>
    <row r="188" spans="1:6" x14ac:dyDescent="0.2">
      <c r="A188" s="168"/>
      <c r="B188" s="148"/>
      <c r="C188" s="153"/>
      <c r="D188" s="150"/>
      <c r="E188" s="154"/>
      <c r="F188" s="283"/>
    </row>
    <row r="189" spans="1:6" ht="22.5" x14ac:dyDescent="0.2">
      <c r="A189" s="166" t="s">
        <v>327</v>
      </c>
      <c r="B189" s="148" t="s">
        <v>328</v>
      </c>
      <c r="C189" s="153"/>
      <c r="D189" s="150"/>
      <c r="E189" s="154"/>
      <c r="F189" s="283"/>
    </row>
    <row r="190" spans="1:6" x14ac:dyDescent="0.2">
      <c r="A190" s="166"/>
      <c r="B190" s="148" t="s">
        <v>329</v>
      </c>
      <c r="C190" s="153" t="s">
        <v>22</v>
      </c>
      <c r="D190" s="150">
        <v>530</v>
      </c>
      <c r="E190" s="154"/>
      <c r="F190" s="283">
        <f>D190*E190</f>
        <v>0</v>
      </c>
    </row>
    <row r="191" spans="1:6" x14ac:dyDescent="0.2">
      <c r="A191" s="166"/>
      <c r="B191" s="148" t="s">
        <v>330</v>
      </c>
      <c r="C191" s="153" t="s">
        <v>22</v>
      </c>
      <c r="D191" s="150">
        <v>530</v>
      </c>
      <c r="E191" s="154"/>
      <c r="F191" s="283">
        <f>D191*E191</f>
        <v>0</v>
      </c>
    </row>
    <row r="192" spans="1:6" ht="22.5" x14ac:dyDescent="0.2">
      <c r="A192" s="166"/>
      <c r="B192" s="148" t="s">
        <v>331</v>
      </c>
      <c r="C192" s="284" t="s">
        <v>332</v>
      </c>
      <c r="D192" s="285">
        <v>108</v>
      </c>
      <c r="E192" s="302"/>
      <c r="F192" s="298">
        <f>D192*E192</f>
        <v>0</v>
      </c>
    </row>
    <row r="193" spans="1:6" x14ac:dyDescent="0.2">
      <c r="A193" s="168"/>
      <c r="B193" s="148"/>
      <c r="C193" s="153"/>
      <c r="D193" s="150"/>
      <c r="E193" s="154"/>
      <c r="F193" s="283"/>
    </row>
    <row r="194" spans="1:6" x14ac:dyDescent="0.2">
      <c r="A194" s="166" t="s">
        <v>333</v>
      </c>
      <c r="B194" s="148" t="s">
        <v>334</v>
      </c>
      <c r="C194" s="153" t="s">
        <v>19</v>
      </c>
      <c r="D194" s="150">
        <v>1</v>
      </c>
      <c r="E194" s="137"/>
      <c r="F194" s="283">
        <f>D194*E194</f>
        <v>0</v>
      </c>
    </row>
    <row r="195" spans="1:6" x14ac:dyDescent="0.2">
      <c r="A195" s="168"/>
      <c r="B195" s="148"/>
      <c r="C195" s="153"/>
      <c r="D195" s="150"/>
      <c r="E195" s="154"/>
      <c r="F195" s="283"/>
    </row>
    <row r="196" spans="1:6" x14ac:dyDescent="0.2">
      <c r="A196" s="147" t="s">
        <v>285</v>
      </c>
      <c r="B196" s="141" t="s">
        <v>335</v>
      </c>
      <c r="C196" s="142"/>
      <c r="D196" s="142"/>
      <c r="E196" s="143"/>
      <c r="F196" s="291">
        <f>SUM(F156:F195)</f>
        <v>0</v>
      </c>
    </row>
    <row r="197" spans="1:6" x14ac:dyDescent="0.2">
      <c r="A197" s="144"/>
      <c r="B197" s="144"/>
      <c r="C197" s="144"/>
      <c r="D197" s="144"/>
      <c r="E197" s="144"/>
      <c r="F197" s="292"/>
    </row>
    <row r="198" spans="1:6" x14ac:dyDescent="0.2">
      <c r="A198" s="144"/>
      <c r="B198" s="144"/>
      <c r="C198" s="144"/>
      <c r="D198" s="144"/>
      <c r="E198" s="144"/>
      <c r="F198" s="292"/>
    </row>
    <row r="199" spans="1:6" x14ac:dyDescent="0.2">
      <c r="A199" s="147" t="s">
        <v>336</v>
      </c>
      <c r="B199" s="141" t="s">
        <v>337</v>
      </c>
      <c r="C199" s="142"/>
      <c r="D199" s="142"/>
      <c r="E199" s="143"/>
      <c r="F199" s="291"/>
    </row>
    <row r="200" spans="1:6" x14ac:dyDescent="0.2">
      <c r="A200" s="169"/>
      <c r="B200" s="158"/>
      <c r="C200" s="153"/>
      <c r="D200" s="150"/>
      <c r="E200" s="154"/>
      <c r="F200" s="283"/>
    </row>
    <row r="201" spans="1:6" ht="45" x14ac:dyDescent="0.2">
      <c r="A201" s="134" t="s">
        <v>338</v>
      </c>
      <c r="B201" s="148" t="s">
        <v>339</v>
      </c>
      <c r="C201" s="284" t="s">
        <v>19</v>
      </c>
      <c r="D201" s="285">
        <v>24</v>
      </c>
      <c r="E201" s="302"/>
      <c r="F201" s="298">
        <f>D201*E201</f>
        <v>0</v>
      </c>
    </row>
    <row r="202" spans="1:6" x14ac:dyDescent="0.2">
      <c r="A202" s="134"/>
      <c r="B202" s="158"/>
      <c r="C202" s="153"/>
      <c r="D202" s="150"/>
      <c r="E202" s="154"/>
      <c r="F202" s="283"/>
    </row>
    <row r="203" spans="1:6" x14ac:dyDescent="0.2">
      <c r="A203" s="147" t="s">
        <v>336</v>
      </c>
      <c r="B203" s="141" t="s">
        <v>337</v>
      </c>
      <c r="C203" s="142"/>
      <c r="D203" s="142"/>
      <c r="E203" s="143"/>
      <c r="F203" s="291">
        <f>SUM(F201:F202)</f>
        <v>0</v>
      </c>
    </row>
    <row r="204" spans="1:6" x14ac:dyDescent="0.2">
      <c r="A204" s="144"/>
      <c r="B204" s="144"/>
      <c r="C204" s="144"/>
      <c r="D204" s="144"/>
      <c r="E204" s="144"/>
      <c r="F204" s="292"/>
    </row>
    <row r="205" spans="1:6" x14ac:dyDescent="0.2">
      <c r="A205" s="144"/>
      <c r="B205" s="144"/>
      <c r="C205" s="144"/>
      <c r="D205" s="144"/>
      <c r="E205" s="144"/>
      <c r="F205" s="292"/>
    </row>
    <row r="206" spans="1:6" x14ac:dyDescent="0.2">
      <c r="A206" s="147" t="s">
        <v>340</v>
      </c>
      <c r="B206" s="141" t="s">
        <v>341</v>
      </c>
      <c r="C206" s="142"/>
      <c r="D206" s="142"/>
      <c r="E206" s="143"/>
      <c r="F206" s="291"/>
    </row>
    <row r="207" spans="1:6" x14ac:dyDescent="0.2">
      <c r="A207" s="161"/>
      <c r="B207" s="158"/>
      <c r="C207" s="161"/>
      <c r="D207" s="161"/>
      <c r="E207" s="161"/>
      <c r="F207" s="297"/>
    </row>
    <row r="208" spans="1:6" ht="45" x14ac:dyDescent="0.2">
      <c r="A208" s="134" t="s">
        <v>342</v>
      </c>
      <c r="B208" s="148" t="s">
        <v>343</v>
      </c>
      <c r="C208" s="284" t="s">
        <v>99</v>
      </c>
      <c r="D208" s="285">
        <v>4</v>
      </c>
      <c r="E208" s="302"/>
      <c r="F208" s="298">
        <f>D208*E208</f>
        <v>0</v>
      </c>
    </row>
    <row r="209" spans="1:6" x14ac:dyDescent="0.2">
      <c r="A209" s="170"/>
      <c r="B209" s="148"/>
      <c r="C209" s="153"/>
      <c r="D209" s="150"/>
      <c r="E209" s="154"/>
      <c r="F209" s="283"/>
    </row>
    <row r="210" spans="1:6" ht="45" x14ac:dyDescent="0.2">
      <c r="A210" s="134" t="s">
        <v>344</v>
      </c>
      <c r="B210" s="148" t="s">
        <v>345</v>
      </c>
      <c r="C210" s="284" t="s">
        <v>99</v>
      </c>
      <c r="D210" s="285">
        <v>1</v>
      </c>
      <c r="E210" s="302"/>
      <c r="F210" s="298">
        <f>D210*E210</f>
        <v>0</v>
      </c>
    </row>
    <row r="211" spans="1:6" x14ac:dyDescent="0.2">
      <c r="A211" s="170"/>
      <c r="B211" s="148"/>
      <c r="C211" s="153"/>
      <c r="D211" s="150"/>
      <c r="E211" s="154"/>
      <c r="F211" s="283"/>
    </row>
    <row r="212" spans="1:6" x14ac:dyDescent="0.2">
      <c r="A212" s="147" t="s">
        <v>340</v>
      </c>
      <c r="B212" s="141" t="s">
        <v>341</v>
      </c>
      <c r="C212" s="142"/>
      <c r="D212" s="142"/>
      <c r="E212" s="143"/>
      <c r="F212" s="291">
        <f>SUM(F208:F211)</f>
        <v>0</v>
      </c>
    </row>
    <row r="213" spans="1:6" x14ac:dyDescent="0.2">
      <c r="A213" s="144"/>
      <c r="B213" s="144"/>
      <c r="C213" s="144"/>
      <c r="D213" s="144"/>
      <c r="E213" s="144"/>
      <c r="F213" s="292"/>
    </row>
    <row r="214" spans="1:6" x14ac:dyDescent="0.2">
      <c r="A214" s="144"/>
      <c r="B214" s="144"/>
      <c r="C214" s="144"/>
      <c r="D214" s="144"/>
      <c r="E214" s="144"/>
      <c r="F214" s="292"/>
    </row>
    <row r="215" spans="1:6" x14ac:dyDescent="0.2">
      <c r="A215" s="147" t="s">
        <v>346</v>
      </c>
      <c r="B215" s="141" t="s">
        <v>347</v>
      </c>
      <c r="C215" s="142"/>
      <c r="D215" s="142"/>
      <c r="E215" s="143"/>
      <c r="F215" s="291"/>
    </row>
    <row r="216" spans="1:6" x14ac:dyDescent="0.2">
      <c r="A216" s="169"/>
      <c r="B216" s="158"/>
      <c r="C216" s="153"/>
      <c r="D216" s="150"/>
      <c r="E216" s="154"/>
      <c r="F216" s="283"/>
    </row>
    <row r="217" spans="1:6" x14ac:dyDescent="0.2">
      <c r="A217" s="169"/>
      <c r="B217" s="171" t="s">
        <v>348</v>
      </c>
      <c r="C217" s="153"/>
      <c r="D217" s="150"/>
      <c r="E217" s="154"/>
      <c r="F217" s="283"/>
    </row>
    <row r="218" spans="1:6" ht="45" x14ac:dyDescent="0.2">
      <c r="A218" s="134" t="s">
        <v>349</v>
      </c>
      <c r="B218" s="148" t="s">
        <v>350</v>
      </c>
      <c r="C218" s="153" t="s">
        <v>19</v>
      </c>
      <c r="D218" s="150">
        <v>24</v>
      </c>
      <c r="E218" s="165"/>
      <c r="F218" s="283">
        <f>D218*E218</f>
        <v>0</v>
      </c>
    </row>
    <row r="219" spans="1:6" x14ac:dyDescent="0.2">
      <c r="A219" s="134"/>
      <c r="B219" s="148"/>
      <c r="C219" s="164"/>
      <c r="D219" s="150"/>
      <c r="E219" s="165"/>
      <c r="F219" s="283"/>
    </row>
    <row r="220" spans="1:6" ht="22.5" x14ac:dyDescent="0.2">
      <c r="A220" s="134" t="s">
        <v>351</v>
      </c>
      <c r="B220" s="148" t="s">
        <v>352</v>
      </c>
      <c r="C220" s="153" t="s">
        <v>99</v>
      </c>
      <c r="D220" s="150">
        <v>24</v>
      </c>
      <c r="E220" s="165"/>
      <c r="F220" s="283">
        <f>D220*E220</f>
        <v>0</v>
      </c>
    </row>
    <row r="221" spans="1:6" x14ac:dyDescent="0.2">
      <c r="A221" s="134"/>
      <c r="B221" s="148"/>
      <c r="C221" s="164"/>
      <c r="D221" s="150"/>
      <c r="E221" s="165"/>
      <c r="F221" s="283"/>
    </row>
    <row r="222" spans="1:6" ht="36.75" customHeight="1" x14ac:dyDescent="0.2">
      <c r="A222" s="134" t="s">
        <v>353</v>
      </c>
      <c r="B222" s="148" t="s">
        <v>354</v>
      </c>
      <c r="C222" s="153"/>
      <c r="D222" s="150"/>
      <c r="E222" s="165"/>
      <c r="F222" s="283"/>
    </row>
    <row r="223" spans="1:6" x14ac:dyDescent="0.2">
      <c r="A223" s="134"/>
      <c r="B223" s="148" t="s">
        <v>639</v>
      </c>
      <c r="C223" s="153" t="s">
        <v>99</v>
      </c>
      <c r="D223" s="150">
        <v>24</v>
      </c>
      <c r="E223" s="165"/>
      <c r="F223" s="283">
        <f>D223*E223</f>
        <v>0</v>
      </c>
    </row>
    <row r="224" spans="1:6" x14ac:dyDescent="0.2">
      <c r="A224" s="134"/>
      <c r="B224" s="148"/>
      <c r="C224" s="137"/>
      <c r="D224" s="150"/>
      <c r="E224" s="165"/>
      <c r="F224" s="283"/>
    </row>
    <row r="225" spans="1:6" x14ac:dyDescent="0.2">
      <c r="A225" s="134"/>
      <c r="B225" s="162" t="s">
        <v>355</v>
      </c>
      <c r="C225" s="137"/>
      <c r="D225" s="150"/>
      <c r="E225" s="165"/>
      <c r="F225" s="283"/>
    </row>
    <row r="226" spans="1:6" ht="45" x14ac:dyDescent="0.2">
      <c r="A226" s="134" t="s">
        <v>356</v>
      </c>
      <c r="B226" s="148" t="s">
        <v>357</v>
      </c>
      <c r="C226" s="153" t="s">
        <v>19</v>
      </c>
      <c r="D226" s="150">
        <v>8</v>
      </c>
      <c r="E226" s="165"/>
      <c r="F226" s="283">
        <f>D226*E226</f>
        <v>0</v>
      </c>
    </row>
    <row r="227" spans="1:6" x14ac:dyDescent="0.2">
      <c r="A227" s="134"/>
      <c r="B227" s="148"/>
      <c r="C227" s="164"/>
      <c r="D227" s="150"/>
      <c r="E227" s="165"/>
      <c r="F227" s="283"/>
    </row>
    <row r="228" spans="1:6" ht="33.75" x14ac:dyDescent="0.2">
      <c r="A228" s="134" t="s">
        <v>358</v>
      </c>
      <c r="B228" s="148" t="s">
        <v>359</v>
      </c>
      <c r="C228" s="153" t="s">
        <v>19</v>
      </c>
      <c r="D228" s="150">
        <v>8</v>
      </c>
      <c r="E228" s="165"/>
      <c r="F228" s="283">
        <f>D228*E228</f>
        <v>0</v>
      </c>
    </row>
    <row r="229" spans="1:6" x14ac:dyDescent="0.2">
      <c r="A229" s="134"/>
      <c r="B229" s="148"/>
      <c r="C229" s="164"/>
      <c r="D229" s="150"/>
      <c r="E229" s="165"/>
      <c r="F229" s="283"/>
    </row>
    <row r="230" spans="1:6" x14ac:dyDescent="0.2">
      <c r="A230" s="134"/>
      <c r="B230" s="162" t="s">
        <v>360</v>
      </c>
      <c r="C230" s="153"/>
      <c r="D230" s="150"/>
      <c r="E230" s="165"/>
      <c r="F230" s="283"/>
    </row>
    <row r="231" spans="1:6" ht="49.5" customHeight="1" x14ac:dyDescent="0.2">
      <c r="A231" s="134" t="s">
        <v>361</v>
      </c>
      <c r="B231" s="148" t="s">
        <v>362</v>
      </c>
      <c r="C231" s="284" t="s">
        <v>19</v>
      </c>
      <c r="D231" s="285">
        <v>1</v>
      </c>
      <c r="E231" s="303"/>
      <c r="F231" s="298">
        <f>D231*E231</f>
        <v>0</v>
      </c>
    </row>
    <row r="232" spans="1:6" x14ac:dyDescent="0.2">
      <c r="A232" s="134"/>
      <c r="B232" s="148"/>
      <c r="C232" s="164"/>
      <c r="D232" s="150"/>
      <c r="E232" s="165"/>
      <c r="F232" s="283"/>
    </row>
    <row r="233" spans="1:6" ht="33.75" x14ac:dyDescent="0.2">
      <c r="A233" s="134" t="s">
        <v>363</v>
      </c>
      <c r="B233" s="148" t="s">
        <v>256</v>
      </c>
      <c r="C233" s="155"/>
      <c r="D233" s="150"/>
      <c r="E233" s="155"/>
      <c r="F233" s="283"/>
    </row>
    <row r="234" spans="1:6" x14ac:dyDescent="0.2">
      <c r="A234" s="134"/>
      <c r="B234" s="148" t="s">
        <v>225</v>
      </c>
      <c r="C234" s="137" t="s">
        <v>99</v>
      </c>
      <c r="D234" s="150">
        <v>1</v>
      </c>
      <c r="E234" s="137"/>
      <c r="F234" s="283">
        <f>D234*E234</f>
        <v>0</v>
      </c>
    </row>
    <row r="235" spans="1:6" x14ac:dyDescent="0.2">
      <c r="A235" s="134"/>
      <c r="B235" s="148" t="s">
        <v>224</v>
      </c>
      <c r="C235" s="137" t="s">
        <v>99</v>
      </c>
      <c r="D235" s="150">
        <v>1</v>
      </c>
      <c r="E235" s="137"/>
      <c r="F235" s="283">
        <f>D235*E235</f>
        <v>0</v>
      </c>
    </row>
    <row r="236" spans="1:6" x14ac:dyDescent="0.2">
      <c r="A236" s="134"/>
      <c r="B236" s="148"/>
      <c r="C236" s="137"/>
      <c r="D236" s="150"/>
      <c r="E236" s="137"/>
      <c r="F236" s="283"/>
    </row>
    <row r="237" spans="1:6" ht="33.75" x14ac:dyDescent="0.2">
      <c r="A237" s="134" t="s">
        <v>364</v>
      </c>
      <c r="B237" s="148" t="s">
        <v>365</v>
      </c>
      <c r="C237" s="137"/>
      <c r="D237" s="150"/>
      <c r="E237" s="137"/>
      <c r="F237" s="283"/>
    </row>
    <row r="238" spans="1:6" x14ac:dyDescent="0.2">
      <c r="A238" s="134"/>
      <c r="B238" s="148" t="s">
        <v>224</v>
      </c>
      <c r="C238" s="137" t="s">
        <v>99</v>
      </c>
      <c r="D238" s="150">
        <v>1</v>
      </c>
      <c r="E238" s="137"/>
      <c r="F238" s="283">
        <f>D238*E238</f>
        <v>0</v>
      </c>
    </row>
    <row r="239" spans="1:6" x14ac:dyDescent="0.2">
      <c r="A239" s="134"/>
      <c r="B239" s="148"/>
      <c r="C239" s="164"/>
      <c r="D239" s="150"/>
      <c r="E239" s="165"/>
      <c r="F239" s="283"/>
    </row>
    <row r="240" spans="1:6" ht="45" x14ac:dyDescent="0.2">
      <c r="A240" s="134" t="s">
        <v>366</v>
      </c>
      <c r="B240" s="148" t="s">
        <v>367</v>
      </c>
      <c r="C240" s="153" t="s">
        <v>19</v>
      </c>
      <c r="D240" s="150">
        <v>3</v>
      </c>
      <c r="E240" s="165"/>
      <c r="F240" s="283">
        <f>D240*E240</f>
        <v>0</v>
      </c>
    </row>
    <row r="241" spans="1:6" x14ac:dyDescent="0.2">
      <c r="A241" s="134"/>
      <c r="B241" s="158"/>
      <c r="C241" s="153"/>
      <c r="D241" s="150"/>
      <c r="E241" s="165"/>
      <c r="F241" s="283"/>
    </row>
    <row r="242" spans="1:6" x14ac:dyDescent="0.2">
      <c r="A242" s="134"/>
      <c r="B242" s="162" t="s">
        <v>368</v>
      </c>
      <c r="C242" s="172"/>
      <c r="D242" s="172"/>
      <c r="E242" s="165"/>
      <c r="F242" s="283"/>
    </row>
    <row r="243" spans="1:6" ht="56.25" x14ac:dyDescent="0.2">
      <c r="A243" s="134" t="s">
        <v>369</v>
      </c>
      <c r="B243" s="148" t="s">
        <v>370</v>
      </c>
      <c r="C243" s="153" t="s">
        <v>19</v>
      </c>
      <c r="D243" s="150">
        <v>1</v>
      </c>
      <c r="E243" s="165"/>
      <c r="F243" s="283">
        <f>D243*E243</f>
        <v>0</v>
      </c>
    </row>
    <row r="244" spans="1:6" x14ac:dyDescent="0.2">
      <c r="A244" s="134"/>
      <c r="B244" s="148"/>
      <c r="C244" s="164"/>
      <c r="D244" s="150"/>
      <c r="E244" s="165"/>
      <c r="F244" s="283"/>
    </row>
    <row r="245" spans="1:6" ht="45" x14ac:dyDescent="0.2">
      <c r="A245" s="134" t="s">
        <v>371</v>
      </c>
      <c r="B245" s="148" t="s">
        <v>214</v>
      </c>
      <c r="C245" s="155"/>
      <c r="D245" s="150"/>
      <c r="E245" s="155"/>
      <c r="F245" s="283"/>
    </row>
    <row r="246" spans="1:6" x14ac:dyDescent="0.2">
      <c r="A246" s="134"/>
      <c r="B246" s="148" t="s">
        <v>215</v>
      </c>
      <c r="C246" s="153" t="s">
        <v>19</v>
      </c>
      <c r="D246" s="150">
        <v>1</v>
      </c>
      <c r="E246" s="137"/>
      <c r="F246" s="283">
        <f>D246*E246</f>
        <v>0</v>
      </c>
    </row>
    <row r="247" spans="1:6" x14ac:dyDescent="0.2">
      <c r="A247" s="134"/>
      <c r="B247" s="148" t="s">
        <v>196</v>
      </c>
      <c r="C247" s="153" t="s">
        <v>19</v>
      </c>
      <c r="D247" s="150">
        <v>1</v>
      </c>
      <c r="E247" s="137"/>
      <c r="F247" s="283">
        <f>D247*E247</f>
        <v>0</v>
      </c>
    </row>
    <row r="248" spans="1:6" x14ac:dyDescent="0.2">
      <c r="A248" s="134"/>
      <c r="B248" s="148"/>
      <c r="C248" s="137"/>
      <c r="D248" s="150"/>
      <c r="E248" s="137"/>
      <c r="F248" s="283"/>
    </row>
    <row r="249" spans="1:6" ht="45" x14ac:dyDescent="0.2">
      <c r="A249" s="134" t="s">
        <v>372</v>
      </c>
      <c r="B249" s="148" t="s">
        <v>207</v>
      </c>
      <c r="C249" s="137"/>
      <c r="D249" s="150"/>
      <c r="E249" s="137"/>
      <c r="F249" s="283"/>
    </row>
    <row r="250" spans="1:6" x14ac:dyDescent="0.2">
      <c r="A250" s="134"/>
      <c r="B250" s="148" t="s">
        <v>196</v>
      </c>
      <c r="C250" s="153" t="s">
        <v>19</v>
      </c>
      <c r="D250" s="150">
        <v>1</v>
      </c>
      <c r="E250" s="137"/>
      <c r="F250" s="283">
        <f>D250*E250</f>
        <v>0</v>
      </c>
    </row>
    <row r="251" spans="1:6" x14ac:dyDescent="0.2">
      <c r="A251" s="134"/>
      <c r="B251" s="148"/>
      <c r="C251" s="164"/>
      <c r="D251" s="150"/>
      <c r="E251" s="165"/>
      <c r="F251" s="283"/>
    </row>
    <row r="252" spans="1:6" ht="45" x14ac:dyDescent="0.2">
      <c r="A252" s="134" t="s">
        <v>373</v>
      </c>
      <c r="B252" s="148" t="s">
        <v>374</v>
      </c>
      <c r="C252" s="153" t="s">
        <v>19</v>
      </c>
      <c r="D252" s="150">
        <v>2</v>
      </c>
      <c r="E252" s="165"/>
      <c r="F252" s="283">
        <f>D252*E252</f>
        <v>0</v>
      </c>
    </row>
    <row r="253" spans="1:6" x14ac:dyDescent="0.2">
      <c r="A253" s="134"/>
      <c r="B253" s="158"/>
      <c r="C253" s="153"/>
      <c r="D253" s="150"/>
      <c r="E253" s="165"/>
      <c r="F253" s="283"/>
    </row>
    <row r="254" spans="1:6" x14ac:dyDescent="0.2">
      <c r="A254" s="147" t="s">
        <v>346</v>
      </c>
      <c r="B254" s="141" t="s">
        <v>347</v>
      </c>
      <c r="C254" s="142"/>
      <c r="D254" s="142"/>
      <c r="E254" s="143"/>
      <c r="F254" s="291">
        <f>SUM(F218:F253)</f>
        <v>0</v>
      </c>
    </row>
    <row r="255" spans="1:6" x14ac:dyDescent="0.2">
      <c r="A255" s="144"/>
      <c r="B255" s="144"/>
      <c r="C255" s="144"/>
      <c r="D255" s="144"/>
      <c r="E255" s="144"/>
      <c r="F255" s="292"/>
    </row>
    <row r="256" spans="1:6" x14ac:dyDescent="0.2">
      <c r="A256" s="144"/>
      <c r="B256" s="144"/>
      <c r="C256" s="144"/>
      <c r="D256" s="144"/>
      <c r="E256" s="144"/>
      <c r="F256" s="292"/>
    </row>
    <row r="257" spans="1:6" x14ac:dyDescent="0.2">
      <c r="A257" s="147" t="s">
        <v>375</v>
      </c>
      <c r="B257" s="141" t="s">
        <v>376</v>
      </c>
      <c r="C257" s="142"/>
      <c r="D257" s="142"/>
      <c r="E257" s="143"/>
      <c r="F257" s="291"/>
    </row>
    <row r="258" spans="1:6" x14ac:dyDescent="0.2">
      <c r="A258" s="169"/>
      <c r="B258" s="161"/>
      <c r="C258" s="153"/>
      <c r="D258" s="150"/>
      <c r="E258" s="154"/>
      <c r="F258" s="283"/>
    </row>
    <row r="259" spans="1:6" ht="67.5" x14ac:dyDescent="0.2">
      <c r="A259" s="134" t="s">
        <v>377</v>
      </c>
      <c r="B259" s="148" t="s">
        <v>378</v>
      </c>
      <c r="C259" s="153" t="s">
        <v>99</v>
      </c>
      <c r="D259" s="150">
        <v>2</v>
      </c>
      <c r="E259" s="165"/>
      <c r="F259" s="283">
        <f>D259*E259</f>
        <v>0</v>
      </c>
    </row>
    <row r="260" spans="1:6" x14ac:dyDescent="0.2">
      <c r="A260" s="134"/>
      <c r="B260" s="148"/>
      <c r="C260" s="164"/>
      <c r="D260" s="150"/>
      <c r="E260" s="165"/>
      <c r="F260" s="283"/>
    </row>
    <row r="261" spans="1:6" ht="33.75" x14ac:dyDescent="0.2">
      <c r="A261" s="134" t="s">
        <v>379</v>
      </c>
      <c r="B261" s="148" t="s">
        <v>380</v>
      </c>
      <c r="C261" s="153" t="s">
        <v>99</v>
      </c>
      <c r="D261" s="150">
        <v>1</v>
      </c>
      <c r="E261" s="165"/>
      <c r="F261" s="283">
        <f>D261*E261</f>
        <v>0</v>
      </c>
    </row>
    <row r="262" spans="1:6" x14ac:dyDescent="0.2">
      <c r="A262" s="134"/>
      <c r="B262" s="148"/>
      <c r="C262" s="153"/>
      <c r="D262" s="150"/>
      <c r="E262" s="165"/>
      <c r="F262" s="283"/>
    </row>
    <row r="263" spans="1:6" ht="22.5" x14ac:dyDescent="0.2">
      <c r="A263" s="134" t="s">
        <v>381</v>
      </c>
      <c r="B263" s="148" t="s">
        <v>382</v>
      </c>
      <c r="C263" s="153" t="s">
        <v>99</v>
      </c>
      <c r="D263" s="150">
        <v>32</v>
      </c>
      <c r="E263" s="165"/>
      <c r="F263" s="283">
        <f>D263*E263</f>
        <v>0</v>
      </c>
    </row>
    <row r="264" spans="1:6" x14ac:dyDescent="0.2">
      <c r="A264" s="134"/>
      <c r="B264" s="148"/>
      <c r="C264" s="164"/>
      <c r="D264" s="150"/>
      <c r="E264" s="165"/>
      <c r="F264" s="283"/>
    </row>
    <row r="265" spans="1:6" ht="67.5" x14ac:dyDescent="0.2">
      <c r="A265" s="134" t="s">
        <v>383</v>
      </c>
      <c r="B265" s="148" t="s">
        <v>384</v>
      </c>
      <c r="C265" s="153" t="s">
        <v>19</v>
      </c>
      <c r="D265" s="150">
        <v>1</v>
      </c>
      <c r="E265" s="165"/>
      <c r="F265" s="283">
        <f>D265*E265</f>
        <v>0</v>
      </c>
    </row>
    <row r="266" spans="1:6" x14ac:dyDescent="0.2">
      <c r="A266" s="134"/>
      <c r="B266" s="148"/>
      <c r="C266" s="164"/>
      <c r="D266" s="150"/>
      <c r="E266" s="165"/>
      <c r="F266" s="283"/>
    </row>
    <row r="267" spans="1:6" x14ac:dyDescent="0.2">
      <c r="A267" s="134" t="s">
        <v>385</v>
      </c>
      <c r="B267" s="148" t="s">
        <v>386</v>
      </c>
      <c r="C267" s="153" t="s">
        <v>99</v>
      </c>
      <c r="D267" s="150">
        <v>1</v>
      </c>
      <c r="E267" s="165"/>
      <c r="F267" s="283">
        <f>D267*E267</f>
        <v>0</v>
      </c>
    </row>
    <row r="268" spans="1:6" x14ac:dyDescent="0.2">
      <c r="A268" s="134"/>
      <c r="B268" s="148"/>
      <c r="D268" s="150"/>
      <c r="E268" s="165"/>
      <c r="F268" s="299"/>
    </row>
    <row r="269" spans="1:6" x14ac:dyDescent="0.2">
      <c r="A269" s="134" t="s">
        <v>387</v>
      </c>
      <c r="B269" s="148" t="s">
        <v>388</v>
      </c>
      <c r="C269" s="153" t="s">
        <v>99</v>
      </c>
      <c r="D269" s="150">
        <v>11</v>
      </c>
      <c r="E269" s="165"/>
      <c r="F269" s="283">
        <f>D269*E269</f>
        <v>0</v>
      </c>
    </row>
    <row r="270" spans="1:6" x14ac:dyDescent="0.2">
      <c r="A270" s="134"/>
      <c r="B270" s="148"/>
      <c r="C270" s="164"/>
      <c r="D270" s="150"/>
      <c r="E270" s="165"/>
      <c r="F270" s="283"/>
    </row>
    <row r="271" spans="1:6" x14ac:dyDescent="0.2">
      <c r="A271" s="134" t="s">
        <v>389</v>
      </c>
      <c r="B271" s="148" t="s">
        <v>390</v>
      </c>
      <c r="C271" s="153" t="s">
        <v>99</v>
      </c>
      <c r="D271" s="150">
        <v>26</v>
      </c>
      <c r="E271" s="165"/>
      <c r="F271" s="283">
        <f>D271*E271</f>
        <v>0</v>
      </c>
    </row>
    <row r="272" spans="1:6" x14ac:dyDescent="0.2">
      <c r="A272" s="134"/>
      <c r="B272" s="148"/>
      <c r="D272" s="150"/>
      <c r="E272" s="165"/>
      <c r="F272" s="299"/>
    </row>
    <row r="273" spans="1:6" x14ac:dyDescent="0.2">
      <c r="A273" s="134" t="s">
        <v>391</v>
      </c>
      <c r="B273" s="148" t="s">
        <v>392</v>
      </c>
      <c r="C273" s="153" t="s">
        <v>99</v>
      </c>
      <c r="D273" s="150">
        <v>1</v>
      </c>
      <c r="E273" s="165"/>
      <c r="F273" s="283">
        <f>D273*E273</f>
        <v>0</v>
      </c>
    </row>
    <row r="274" spans="1:6" x14ac:dyDescent="0.2">
      <c r="A274" s="134"/>
      <c r="B274" s="148"/>
      <c r="C274" s="137"/>
      <c r="D274" s="150"/>
      <c r="E274" s="165"/>
      <c r="F274" s="283"/>
    </row>
    <row r="275" spans="1:6" ht="22.5" x14ac:dyDescent="0.2">
      <c r="A275" s="134" t="s">
        <v>393</v>
      </c>
      <c r="B275" s="148" t="s">
        <v>394</v>
      </c>
      <c r="C275" s="153" t="s">
        <v>19</v>
      </c>
      <c r="D275" s="150">
        <v>6</v>
      </c>
      <c r="E275" s="165"/>
      <c r="F275" s="283">
        <f>D275*E275</f>
        <v>0</v>
      </c>
    </row>
    <row r="276" spans="1:6" x14ac:dyDescent="0.2">
      <c r="A276" s="134"/>
      <c r="B276" s="148"/>
      <c r="C276" s="137"/>
      <c r="D276" s="150"/>
      <c r="E276" s="165"/>
      <c r="F276" s="283"/>
    </row>
    <row r="277" spans="1:6" x14ac:dyDescent="0.2">
      <c r="A277" s="134" t="s">
        <v>395</v>
      </c>
      <c r="B277" s="148" t="s">
        <v>396</v>
      </c>
      <c r="C277" s="153" t="s">
        <v>114</v>
      </c>
      <c r="D277" s="150">
        <v>6</v>
      </c>
      <c r="E277" s="165"/>
      <c r="F277" s="283">
        <f>D277*E277</f>
        <v>0</v>
      </c>
    </row>
    <row r="278" spans="1:6" x14ac:dyDescent="0.2">
      <c r="A278" s="134"/>
      <c r="B278" s="158"/>
      <c r="C278" s="137"/>
      <c r="D278" s="150"/>
      <c r="E278" s="165"/>
      <c r="F278" s="283"/>
    </row>
    <row r="279" spans="1:6" x14ac:dyDescent="0.2">
      <c r="A279" s="147" t="s">
        <v>375</v>
      </c>
      <c r="B279" s="141" t="s">
        <v>376</v>
      </c>
      <c r="C279" s="142"/>
      <c r="D279" s="142"/>
      <c r="E279" s="143"/>
      <c r="F279" s="291">
        <f>SUM(F259:F278)</f>
        <v>0</v>
      </c>
    </row>
    <row r="280" spans="1:6" x14ac:dyDescent="0.2">
      <c r="A280" s="144"/>
      <c r="B280" s="158"/>
      <c r="C280" s="144"/>
      <c r="D280" s="144"/>
      <c r="E280" s="144"/>
      <c r="F280" s="292"/>
    </row>
    <row r="281" spans="1:6" x14ac:dyDescent="0.2">
      <c r="A281" s="144"/>
      <c r="B281" s="158"/>
      <c r="C281" s="144"/>
      <c r="D281" s="144"/>
      <c r="E281" s="144"/>
      <c r="F281" s="292"/>
    </row>
    <row r="282" spans="1:6" x14ac:dyDescent="0.2">
      <c r="A282" s="147" t="s">
        <v>397</v>
      </c>
      <c r="B282" s="141" t="s">
        <v>398</v>
      </c>
      <c r="C282" s="142"/>
      <c r="D282" s="142"/>
      <c r="E282" s="143"/>
      <c r="F282" s="291"/>
    </row>
    <row r="283" spans="1:6" x14ac:dyDescent="0.2">
      <c r="A283" s="156"/>
      <c r="B283" s="158"/>
      <c r="C283" s="164"/>
      <c r="D283" s="150"/>
      <c r="E283" s="165"/>
      <c r="F283" s="283"/>
    </row>
    <row r="284" spans="1:6" ht="22.5" x14ac:dyDescent="0.2">
      <c r="A284" s="134" t="s">
        <v>399</v>
      </c>
      <c r="B284" s="148" t="s">
        <v>400</v>
      </c>
      <c r="C284" s="174"/>
      <c r="D284" s="174"/>
      <c r="E284" s="174"/>
      <c r="F284" s="300"/>
    </row>
    <row r="285" spans="1:6" x14ac:dyDescent="0.2">
      <c r="A285" s="134"/>
      <c r="B285" s="148" t="s">
        <v>401</v>
      </c>
      <c r="C285" s="137" t="s">
        <v>19</v>
      </c>
      <c r="D285" s="150">
        <v>2</v>
      </c>
      <c r="E285" s="165"/>
      <c r="F285" s="283">
        <f>D285*E285</f>
        <v>0</v>
      </c>
    </row>
    <row r="286" spans="1:6" x14ac:dyDescent="0.2">
      <c r="A286" s="134"/>
      <c r="B286" s="148"/>
      <c r="C286" s="137"/>
      <c r="D286" s="150"/>
      <c r="E286" s="165"/>
      <c r="F286" s="283"/>
    </row>
    <row r="287" spans="1:6" ht="33.75" x14ac:dyDescent="0.2">
      <c r="A287" s="134" t="s">
        <v>402</v>
      </c>
      <c r="B287" s="148" t="s">
        <v>256</v>
      </c>
      <c r="C287" s="155"/>
      <c r="D287" s="150"/>
      <c r="E287" s="155"/>
      <c r="F287" s="283"/>
    </row>
    <row r="288" spans="1:6" x14ac:dyDescent="0.2">
      <c r="A288" s="134"/>
      <c r="B288" s="148" t="s">
        <v>226</v>
      </c>
      <c r="C288" s="137" t="s">
        <v>99</v>
      </c>
      <c r="D288" s="150">
        <v>2</v>
      </c>
      <c r="E288" s="137"/>
      <c r="F288" s="283">
        <f>D288*E288</f>
        <v>0</v>
      </c>
    </row>
    <row r="289" spans="1:6" x14ac:dyDescent="0.2">
      <c r="A289" s="134"/>
      <c r="B289" s="148"/>
      <c r="C289" s="137"/>
      <c r="D289" s="150"/>
      <c r="E289" s="137"/>
      <c r="F289" s="283"/>
    </row>
    <row r="290" spans="1:6" ht="33.75" x14ac:dyDescent="0.2">
      <c r="A290" s="134" t="s">
        <v>403</v>
      </c>
      <c r="B290" s="148" t="s">
        <v>365</v>
      </c>
      <c r="C290" s="137"/>
      <c r="D290" s="150"/>
      <c r="E290" s="137"/>
      <c r="F290" s="283"/>
    </row>
    <row r="291" spans="1:6" x14ac:dyDescent="0.2">
      <c r="A291" s="134"/>
      <c r="B291" s="148" t="s">
        <v>226</v>
      </c>
      <c r="C291" s="137" t="s">
        <v>99</v>
      </c>
      <c r="D291" s="150">
        <v>2</v>
      </c>
      <c r="E291" s="137"/>
      <c r="F291" s="283">
        <f>D291*E291</f>
        <v>0</v>
      </c>
    </row>
    <row r="292" spans="1:6" x14ac:dyDescent="0.2">
      <c r="A292" s="134"/>
      <c r="B292" s="148"/>
      <c r="C292" s="137"/>
      <c r="D292" s="150"/>
      <c r="E292" s="137"/>
      <c r="F292" s="283"/>
    </row>
    <row r="293" spans="1:6" ht="33.75" x14ac:dyDescent="0.2">
      <c r="A293" s="134" t="s">
        <v>404</v>
      </c>
      <c r="B293" s="148" t="s">
        <v>405</v>
      </c>
      <c r="C293" s="137" t="s">
        <v>19</v>
      </c>
      <c r="D293" s="150">
        <v>1</v>
      </c>
      <c r="E293" s="154"/>
      <c r="F293" s="283">
        <f>D293*E293</f>
        <v>0</v>
      </c>
    </row>
    <row r="294" spans="1:6" x14ac:dyDescent="0.2">
      <c r="A294" s="134"/>
      <c r="B294" s="148"/>
      <c r="C294" s="137"/>
      <c r="D294" s="150"/>
      <c r="E294" s="154"/>
      <c r="F294" s="283"/>
    </row>
    <row r="295" spans="1:6" ht="33.75" x14ac:dyDescent="0.2">
      <c r="A295" s="134" t="s">
        <v>406</v>
      </c>
      <c r="B295" s="148" t="s">
        <v>407</v>
      </c>
      <c r="C295" s="137" t="s">
        <v>19</v>
      </c>
      <c r="D295" s="150">
        <v>1</v>
      </c>
      <c r="E295" s="154"/>
      <c r="F295" s="283">
        <f>D295*E295</f>
        <v>0</v>
      </c>
    </row>
    <row r="296" spans="1:6" x14ac:dyDescent="0.2">
      <c r="A296" s="134"/>
      <c r="B296" s="148"/>
      <c r="C296" s="137"/>
      <c r="D296" s="150"/>
      <c r="E296" s="154"/>
      <c r="F296" s="283"/>
    </row>
    <row r="297" spans="1:6" ht="45" x14ac:dyDescent="0.2">
      <c r="A297" s="134" t="s">
        <v>408</v>
      </c>
      <c r="B297" s="148" t="s">
        <v>409</v>
      </c>
      <c r="C297" s="137" t="s">
        <v>19</v>
      </c>
      <c r="D297" s="150">
        <v>1</v>
      </c>
      <c r="E297" s="154"/>
      <c r="F297" s="283">
        <f>D297*E297</f>
        <v>0</v>
      </c>
    </row>
    <row r="298" spans="1:6" x14ac:dyDescent="0.2">
      <c r="A298" s="134"/>
      <c r="B298" s="148"/>
      <c r="C298" s="137"/>
      <c r="D298" s="150"/>
      <c r="E298" s="154"/>
      <c r="F298" s="283"/>
    </row>
    <row r="299" spans="1:6" ht="40.5" customHeight="1" x14ac:dyDescent="0.2">
      <c r="A299" s="134" t="s">
        <v>410</v>
      </c>
      <c r="B299" s="148" t="s">
        <v>256</v>
      </c>
      <c r="C299" s="161"/>
      <c r="D299" s="161"/>
      <c r="E299" s="161"/>
      <c r="F299" s="297"/>
    </row>
    <row r="300" spans="1:6" x14ac:dyDescent="0.2">
      <c r="A300" s="134"/>
      <c r="B300" s="148" t="s">
        <v>226</v>
      </c>
      <c r="C300" s="153" t="s">
        <v>99</v>
      </c>
      <c r="D300" s="150">
        <v>1</v>
      </c>
      <c r="E300" s="154"/>
      <c r="F300" s="283">
        <f>D300*E300</f>
        <v>0</v>
      </c>
    </row>
    <row r="301" spans="1:6" x14ac:dyDescent="0.2">
      <c r="A301" s="134"/>
      <c r="B301" s="148" t="s">
        <v>225</v>
      </c>
      <c r="C301" s="153" t="s">
        <v>99</v>
      </c>
      <c r="D301" s="150">
        <v>1</v>
      </c>
      <c r="E301" s="154"/>
      <c r="F301" s="283">
        <f>D301*E301</f>
        <v>0</v>
      </c>
    </row>
    <row r="302" spans="1:6" x14ac:dyDescent="0.2">
      <c r="A302" s="134"/>
      <c r="B302" s="148"/>
      <c r="C302" s="153"/>
      <c r="D302" s="150"/>
      <c r="E302" s="154"/>
      <c r="F302" s="283"/>
    </row>
    <row r="303" spans="1:6" ht="33.75" x14ac:dyDescent="0.2">
      <c r="A303" s="134" t="s">
        <v>411</v>
      </c>
      <c r="B303" s="148" t="s">
        <v>412</v>
      </c>
      <c r="C303" s="286" t="s">
        <v>580</v>
      </c>
      <c r="D303" s="285">
        <v>1</v>
      </c>
      <c r="E303" s="303"/>
      <c r="F303" s="298">
        <f>D303*E303</f>
        <v>0</v>
      </c>
    </row>
    <row r="304" spans="1:6" x14ac:dyDescent="0.2">
      <c r="A304" s="134"/>
      <c r="B304" s="148"/>
      <c r="C304" s="537"/>
      <c r="D304" s="285"/>
      <c r="E304" s="303"/>
      <c r="F304" s="298"/>
    </row>
    <row r="305" spans="1:6" ht="33.75" x14ac:dyDescent="0.2">
      <c r="A305" s="134" t="s">
        <v>413</v>
      </c>
      <c r="B305" s="148" t="s">
        <v>414</v>
      </c>
      <c r="C305" s="286" t="s">
        <v>580</v>
      </c>
      <c r="D305" s="285">
        <v>1</v>
      </c>
      <c r="E305" s="303"/>
      <c r="F305" s="298">
        <f>D305*E305</f>
        <v>0</v>
      </c>
    </row>
    <row r="306" spans="1:6" x14ac:dyDescent="0.2">
      <c r="A306" s="134"/>
      <c r="B306" s="148"/>
      <c r="C306" s="537"/>
      <c r="D306" s="285"/>
      <c r="E306" s="304"/>
      <c r="F306" s="298"/>
    </row>
    <row r="307" spans="1:6" ht="22.5" x14ac:dyDescent="0.2">
      <c r="A307" s="134" t="s">
        <v>415</v>
      </c>
      <c r="B307" s="148" t="s">
        <v>416</v>
      </c>
      <c r="C307" s="286" t="s">
        <v>580</v>
      </c>
      <c r="D307" s="285">
        <v>1</v>
      </c>
      <c r="E307" s="303"/>
      <c r="F307" s="298">
        <f>D307*E307</f>
        <v>0</v>
      </c>
    </row>
    <row r="308" spans="1:6" x14ac:dyDescent="0.2">
      <c r="A308" s="134"/>
      <c r="B308" s="158"/>
      <c r="C308" s="286"/>
      <c r="D308" s="285"/>
      <c r="E308" s="303"/>
      <c r="F308" s="298"/>
    </row>
    <row r="309" spans="1:6" ht="56.25" x14ac:dyDescent="0.2">
      <c r="A309" s="134" t="s">
        <v>417</v>
      </c>
      <c r="B309" s="148" t="s">
        <v>418</v>
      </c>
      <c r="C309" s="286" t="s">
        <v>19</v>
      </c>
      <c r="D309" s="285">
        <v>1</v>
      </c>
      <c r="E309" s="303"/>
      <c r="F309" s="298">
        <f>D309*E309</f>
        <v>0</v>
      </c>
    </row>
    <row r="310" spans="1:6" x14ac:dyDescent="0.2">
      <c r="A310" s="134"/>
      <c r="B310" s="158"/>
      <c r="C310" s="286"/>
      <c r="D310" s="285"/>
      <c r="E310" s="303"/>
      <c r="F310" s="298"/>
    </row>
    <row r="311" spans="1:6" ht="22.5" x14ac:dyDescent="0.2">
      <c r="A311" s="134" t="s">
        <v>419</v>
      </c>
      <c r="B311" s="158" t="s">
        <v>420</v>
      </c>
      <c r="C311" s="286" t="s">
        <v>114</v>
      </c>
      <c r="D311" s="285">
        <v>3</v>
      </c>
      <c r="E311" s="303"/>
      <c r="F311" s="298">
        <f>D311*E311</f>
        <v>0</v>
      </c>
    </row>
    <row r="312" spans="1:6" x14ac:dyDescent="0.2">
      <c r="A312" s="134"/>
      <c r="B312" s="158"/>
      <c r="C312" s="137"/>
      <c r="D312" s="150"/>
      <c r="E312" s="165"/>
      <c r="F312" s="283"/>
    </row>
    <row r="313" spans="1:6" x14ac:dyDescent="0.2">
      <c r="A313" s="147" t="s">
        <v>397</v>
      </c>
      <c r="B313" s="141" t="s">
        <v>398</v>
      </c>
      <c r="C313" s="142"/>
      <c r="D313" s="142"/>
      <c r="E313" s="143"/>
      <c r="F313" s="291">
        <f>SUM(F284:F312)</f>
        <v>0</v>
      </c>
    </row>
    <row r="314" spans="1:6" x14ac:dyDescent="0.2">
      <c r="A314" s="144"/>
      <c r="B314" s="144"/>
      <c r="C314" s="144"/>
      <c r="D314" s="144"/>
      <c r="E314" s="144"/>
      <c r="F314" s="292"/>
    </row>
    <row r="315" spans="1:6" ht="13.5" thickBot="1" x14ac:dyDescent="0.25">
      <c r="A315" s="144"/>
      <c r="B315" s="144"/>
      <c r="C315" s="144"/>
      <c r="D315" s="144"/>
      <c r="E315" s="144"/>
      <c r="F315" s="292"/>
    </row>
    <row r="316" spans="1:6" ht="13.5" thickBot="1" x14ac:dyDescent="0.25">
      <c r="A316" s="145" t="s">
        <v>183</v>
      </c>
      <c r="B316" s="146" t="s">
        <v>184</v>
      </c>
      <c r="C316" s="146"/>
      <c r="D316" s="146"/>
      <c r="E316" s="146"/>
      <c r="F316" s="293"/>
    </row>
    <row r="317" spans="1:6" x14ac:dyDescent="0.2">
      <c r="A317" s="169"/>
      <c r="B317" s="175"/>
      <c r="C317" s="137"/>
      <c r="D317" s="150"/>
      <c r="E317" s="154"/>
      <c r="F317" s="283"/>
    </row>
    <row r="318" spans="1:6" x14ac:dyDescent="0.2">
      <c r="A318" s="169"/>
      <c r="B318" s="175"/>
      <c r="C318" s="137"/>
      <c r="D318" s="150"/>
      <c r="E318" s="154"/>
      <c r="F318" s="283"/>
    </row>
    <row r="319" spans="1:6" ht="15.75" x14ac:dyDescent="0.2">
      <c r="A319" s="169"/>
      <c r="B319" s="519" t="s">
        <v>655</v>
      </c>
      <c r="C319" s="519"/>
      <c r="D319" s="519"/>
      <c r="E319" s="519"/>
      <c r="F319" s="519"/>
    </row>
    <row r="320" spans="1:6" x14ac:dyDescent="0.2">
      <c r="A320" s="176"/>
      <c r="B320" s="177"/>
      <c r="C320" s="155"/>
      <c r="D320" s="155"/>
      <c r="E320" s="174"/>
      <c r="F320" s="301"/>
    </row>
    <row r="321" spans="1:6" x14ac:dyDescent="0.2">
      <c r="A321" s="176"/>
      <c r="B321" s="177"/>
      <c r="C321" s="155"/>
      <c r="D321" s="155"/>
      <c r="E321" s="178"/>
      <c r="F321" s="301"/>
    </row>
    <row r="322" spans="1:6" x14ac:dyDescent="0.2">
      <c r="A322" s="522" t="s">
        <v>185</v>
      </c>
      <c r="B322" s="523" t="s">
        <v>186</v>
      </c>
      <c r="C322" s="524"/>
      <c r="D322" s="524"/>
      <c r="E322" s="525"/>
      <c r="F322" s="526">
        <f>SUM(F52)</f>
        <v>0</v>
      </c>
    </row>
    <row r="323" spans="1:6" x14ac:dyDescent="0.2">
      <c r="A323" s="527"/>
      <c r="B323" s="528"/>
      <c r="C323" s="529"/>
      <c r="D323" s="529"/>
      <c r="E323" s="530"/>
      <c r="F323" s="531"/>
    </row>
    <row r="324" spans="1:6" x14ac:dyDescent="0.2">
      <c r="A324" s="522" t="s">
        <v>218</v>
      </c>
      <c r="B324" s="523" t="s">
        <v>219</v>
      </c>
      <c r="C324" s="524"/>
      <c r="D324" s="524"/>
      <c r="E324" s="525"/>
      <c r="F324" s="526">
        <f>SUM(F82)</f>
        <v>0</v>
      </c>
    </row>
    <row r="325" spans="1:6" x14ac:dyDescent="0.2">
      <c r="A325" s="532"/>
      <c r="B325" s="532"/>
      <c r="C325" s="532"/>
      <c r="D325" s="532"/>
      <c r="E325" s="532"/>
      <c r="F325" s="533"/>
    </row>
    <row r="326" spans="1:6" x14ac:dyDescent="0.2">
      <c r="A326" s="522" t="s">
        <v>238</v>
      </c>
      <c r="B326" s="523" t="s">
        <v>239</v>
      </c>
      <c r="C326" s="524"/>
      <c r="D326" s="524"/>
      <c r="E326" s="525"/>
      <c r="F326" s="526">
        <f>SUM(F98)</f>
        <v>0</v>
      </c>
    </row>
    <row r="327" spans="1:6" x14ac:dyDescent="0.2">
      <c r="A327" s="532"/>
      <c r="B327" s="532"/>
      <c r="C327" s="532"/>
      <c r="D327" s="532"/>
      <c r="E327" s="532"/>
      <c r="F327" s="533"/>
    </row>
    <row r="328" spans="1:6" x14ac:dyDescent="0.2">
      <c r="A328" s="522" t="s">
        <v>251</v>
      </c>
      <c r="B328" s="534" t="s">
        <v>252</v>
      </c>
      <c r="C328" s="535"/>
      <c r="D328" s="535"/>
      <c r="E328" s="536"/>
      <c r="F328" s="526">
        <f>SUM(F111)</f>
        <v>0</v>
      </c>
    </row>
    <row r="329" spans="1:6" x14ac:dyDescent="0.2">
      <c r="A329" s="532"/>
      <c r="B329" s="532"/>
      <c r="C329" s="532"/>
      <c r="D329" s="532"/>
      <c r="E329" s="532"/>
      <c r="F329" s="533"/>
    </row>
    <row r="330" spans="1:6" ht="15" customHeight="1" x14ac:dyDescent="0.2">
      <c r="A330" s="522" t="s">
        <v>258</v>
      </c>
      <c r="B330" s="534" t="s">
        <v>259</v>
      </c>
      <c r="C330" s="535"/>
      <c r="D330" s="536"/>
      <c r="E330" s="525"/>
      <c r="F330" s="526">
        <f>SUM(F141)</f>
        <v>0</v>
      </c>
    </row>
    <row r="331" spans="1:6" x14ac:dyDescent="0.2">
      <c r="A331" s="532"/>
      <c r="B331" s="532"/>
      <c r="C331" s="532"/>
      <c r="D331" s="532"/>
      <c r="E331" s="532"/>
      <c r="F331" s="533"/>
    </row>
    <row r="332" spans="1:6" x14ac:dyDescent="0.2">
      <c r="A332" s="522" t="s">
        <v>285</v>
      </c>
      <c r="B332" s="523" t="s">
        <v>335</v>
      </c>
      <c r="C332" s="524"/>
      <c r="D332" s="524"/>
      <c r="E332" s="525"/>
      <c r="F332" s="526">
        <f>SUM(F196)</f>
        <v>0</v>
      </c>
    </row>
    <row r="333" spans="1:6" x14ac:dyDescent="0.2">
      <c r="A333" s="532"/>
      <c r="B333" s="532"/>
      <c r="C333" s="532"/>
      <c r="D333" s="532"/>
      <c r="E333" s="532"/>
      <c r="F333" s="533"/>
    </row>
    <row r="334" spans="1:6" x14ac:dyDescent="0.2">
      <c r="A334" s="522" t="s">
        <v>336</v>
      </c>
      <c r="B334" s="523" t="s">
        <v>337</v>
      </c>
      <c r="C334" s="524"/>
      <c r="D334" s="524"/>
      <c r="E334" s="525"/>
      <c r="F334" s="526">
        <f>SUM(F203)</f>
        <v>0</v>
      </c>
    </row>
    <row r="335" spans="1:6" x14ac:dyDescent="0.2">
      <c r="A335" s="532"/>
      <c r="B335" s="532"/>
      <c r="C335" s="532"/>
      <c r="D335" s="532"/>
      <c r="E335" s="532"/>
      <c r="F335" s="533"/>
    </row>
    <row r="336" spans="1:6" x14ac:dyDescent="0.2">
      <c r="A336" s="522" t="s">
        <v>340</v>
      </c>
      <c r="B336" s="523" t="s">
        <v>341</v>
      </c>
      <c r="C336" s="524"/>
      <c r="D336" s="524"/>
      <c r="E336" s="525"/>
      <c r="F336" s="526">
        <f>SUM(F212)</f>
        <v>0</v>
      </c>
    </row>
    <row r="337" spans="1:6" x14ac:dyDescent="0.2">
      <c r="A337" s="532"/>
      <c r="B337" s="532"/>
      <c r="C337" s="532"/>
      <c r="D337" s="532"/>
      <c r="E337" s="532"/>
      <c r="F337" s="533"/>
    </row>
    <row r="338" spans="1:6" x14ac:dyDescent="0.2">
      <c r="A338" s="522" t="s">
        <v>346</v>
      </c>
      <c r="B338" s="523" t="s">
        <v>347</v>
      </c>
      <c r="C338" s="524"/>
      <c r="D338" s="524"/>
      <c r="E338" s="525"/>
      <c r="F338" s="526">
        <f>SUM(F254)</f>
        <v>0</v>
      </c>
    </row>
    <row r="339" spans="1:6" x14ac:dyDescent="0.2">
      <c r="A339" s="532"/>
      <c r="B339" s="532"/>
      <c r="C339" s="532"/>
      <c r="D339" s="532"/>
      <c r="E339" s="532"/>
      <c r="F339" s="533"/>
    </row>
    <row r="340" spans="1:6" x14ac:dyDescent="0.2">
      <c r="A340" s="522" t="s">
        <v>375</v>
      </c>
      <c r="B340" s="523" t="s">
        <v>376</v>
      </c>
      <c r="C340" s="524"/>
      <c r="D340" s="524"/>
      <c r="E340" s="525"/>
      <c r="F340" s="526">
        <f>SUM(F279)</f>
        <v>0</v>
      </c>
    </row>
    <row r="341" spans="1:6" x14ac:dyDescent="0.2">
      <c r="A341" s="532"/>
      <c r="B341" s="532"/>
      <c r="C341" s="532"/>
      <c r="D341" s="532"/>
      <c r="E341" s="532"/>
      <c r="F341" s="533"/>
    </row>
    <row r="342" spans="1:6" x14ac:dyDescent="0.2">
      <c r="A342" s="522" t="s">
        <v>397</v>
      </c>
      <c r="B342" s="523" t="s">
        <v>398</v>
      </c>
      <c r="C342" s="524"/>
      <c r="D342" s="524"/>
      <c r="E342" s="525"/>
      <c r="F342" s="526">
        <f>SUM(F313)</f>
        <v>0</v>
      </c>
    </row>
    <row r="344" spans="1:6" ht="20.100000000000001" customHeight="1" x14ac:dyDescent="0.2">
      <c r="C344" s="520" t="s">
        <v>646</v>
      </c>
      <c r="D344" s="520"/>
      <c r="E344" s="520"/>
      <c r="F344" s="521">
        <f>SUM(F322:F343)</f>
        <v>0</v>
      </c>
    </row>
    <row r="345" spans="1:6" ht="20.100000000000001" customHeight="1" x14ac:dyDescent="0.2">
      <c r="C345" s="520" t="s">
        <v>656</v>
      </c>
      <c r="D345" s="520"/>
      <c r="E345" s="520"/>
      <c r="F345" s="521">
        <f>F344*25%</f>
        <v>0</v>
      </c>
    </row>
    <row r="346" spans="1:6" ht="20.100000000000001" customHeight="1" x14ac:dyDescent="0.2">
      <c r="C346" s="520" t="s">
        <v>657</v>
      </c>
      <c r="D346" s="520"/>
      <c r="E346" s="520"/>
      <c r="F346" s="521">
        <f>SUM(F344:F345)</f>
        <v>0</v>
      </c>
    </row>
  </sheetData>
  <mergeCells count="6">
    <mergeCell ref="C346:E346"/>
    <mergeCell ref="B328:E328"/>
    <mergeCell ref="B330:D330"/>
    <mergeCell ref="B319:F319"/>
    <mergeCell ref="C344:E344"/>
    <mergeCell ref="C345:E34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A19" workbookViewId="0">
      <selection activeCell="K101" sqref="K101"/>
    </sheetView>
  </sheetViews>
  <sheetFormatPr defaultRowHeight="12.75" x14ac:dyDescent="0.2"/>
  <cols>
    <col min="1" max="1" width="4.7109375" customWidth="1"/>
    <col min="2" max="2" width="40.7109375" customWidth="1"/>
    <col min="3" max="4" width="5.7109375" customWidth="1"/>
    <col min="5" max="5" width="12.140625" customWidth="1"/>
    <col min="6" max="6" width="10.7109375" customWidth="1"/>
  </cols>
  <sheetData>
    <row r="1" spans="1:6" x14ac:dyDescent="0.2">
      <c r="A1" s="180"/>
      <c r="B1" s="181"/>
      <c r="C1" s="181"/>
      <c r="D1" s="182"/>
      <c r="E1" s="183"/>
      <c r="F1" s="184"/>
    </row>
    <row r="2" spans="1:6" x14ac:dyDescent="0.2">
      <c r="A2" s="180"/>
      <c r="B2" s="181"/>
      <c r="C2" s="182"/>
      <c r="D2" s="185"/>
      <c r="E2" s="186"/>
      <c r="F2" s="187"/>
    </row>
    <row r="3" spans="1:6" x14ac:dyDescent="0.2">
      <c r="A3" s="188" t="s">
        <v>421</v>
      </c>
      <c r="B3" s="189" t="s">
        <v>422</v>
      </c>
      <c r="C3" s="190" t="s">
        <v>423</v>
      </c>
      <c r="D3" s="191" t="s">
        <v>424</v>
      </c>
      <c r="E3" s="192" t="s">
        <v>425</v>
      </c>
      <c r="F3" s="193" t="s">
        <v>426</v>
      </c>
    </row>
    <row r="4" spans="1:6" x14ac:dyDescent="0.2">
      <c r="A4" s="180"/>
      <c r="B4" s="181"/>
      <c r="C4" s="182"/>
      <c r="D4" s="185"/>
      <c r="E4" s="186"/>
      <c r="F4" s="187"/>
    </row>
    <row r="5" spans="1:6" x14ac:dyDescent="0.2">
      <c r="A5" s="194">
        <v>1</v>
      </c>
      <c r="B5" s="195" t="s">
        <v>641</v>
      </c>
      <c r="C5" s="196"/>
      <c r="D5" s="197"/>
      <c r="E5" s="198"/>
      <c r="F5" s="199"/>
    </row>
    <row r="6" spans="1:6" x14ac:dyDescent="0.2">
      <c r="A6" s="194"/>
      <c r="B6" s="195"/>
      <c r="C6" s="196"/>
      <c r="D6" s="197"/>
      <c r="E6" s="198"/>
      <c r="F6" s="199"/>
    </row>
    <row r="7" spans="1:6" x14ac:dyDescent="0.2">
      <c r="A7" s="194"/>
      <c r="B7" s="200" t="s">
        <v>427</v>
      </c>
      <c r="C7" s="196"/>
      <c r="D7" s="197"/>
      <c r="E7" s="198"/>
      <c r="F7" s="199"/>
    </row>
    <row r="8" spans="1:6" ht="67.5" x14ac:dyDescent="0.2">
      <c r="A8" s="201"/>
      <c r="B8" s="202" t="s">
        <v>428</v>
      </c>
      <c r="C8" s="196"/>
      <c r="D8" s="197"/>
      <c r="E8" s="198"/>
      <c r="F8" s="199"/>
    </row>
    <row r="9" spans="1:6" ht="22.5" x14ac:dyDescent="0.2">
      <c r="A9" s="203"/>
      <c r="B9" s="204" t="s">
        <v>429</v>
      </c>
      <c r="C9" s="205" t="s">
        <v>114</v>
      </c>
      <c r="D9" s="206">
        <v>1</v>
      </c>
      <c r="E9" s="198"/>
      <c r="F9" s="199"/>
    </row>
    <row r="10" spans="1:6" x14ac:dyDescent="0.2">
      <c r="A10" s="203"/>
      <c r="B10" s="204" t="s">
        <v>430</v>
      </c>
      <c r="C10" s="205" t="s">
        <v>114</v>
      </c>
      <c r="D10" s="207">
        <v>1</v>
      </c>
      <c r="E10" s="198"/>
      <c r="F10" s="199"/>
    </row>
    <row r="11" spans="1:6" x14ac:dyDescent="0.2">
      <c r="A11" s="203"/>
      <c r="B11" s="204" t="s">
        <v>431</v>
      </c>
      <c r="C11" s="205" t="s">
        <v>114</v>
      </c>
      <c r="D11" s="207">
        <v>1</v>
      </c>
      <c r="E11" s="198"/>
      <c r="F11" s="199"/>
    </row>
    <row r="12" spans="1:6" x14ac:dyDescent="0.2">
      <c r="A12" s="203"/>
      <c r="B12" s="204" t="s">
        <v>432</v>
      </c>
      <c r="C12" s="205" t="s">
        <v>114</v>
      </c>
      <c r="D12" s="207">
        <v>1</v>
      </c>
      <c r="E12" s="198"/>
      <c r="F12" s="199"/>
    </row>
    <row r="13" spans="1:6" ht="22.5" x14ac:dyDescent="0.2">
      <c r="A13" s="203"/>
      <c r="B13" s="204" t="s">
        <v>433</v>
      </c>
      <c r="C13" s="208" t="s">
        <v>114</v>
      </c>
      <c r="D13" s="206">
        <v>1</v>
      </c>
      <c r="E13" s="198"/>
      <c r="F13" s="199"/>
    </row>
    <row r="14" spans="1:6" x14ac:dyDescent="0.2">
      <c r="A14" s="203"/>
      <c r="B14" s="204" t="s">
        <v>434</v>
      </c>
      <c r="C14" s="208" t="s">
        <v>114</v>
      </c>
      <c r="D14" s="206">
        <v>1</v>
      </c>
      <c r="E14" s="198"/>
      <c r="F14" s="199"/>
    </row>
    <row r="15" spans="1:6" x14ac:dyDescent="0.2">
      <c r="A15" s="203"/>
      <c r="B15" s="209" t="s">
        <v>435</v>
      </c>
      <c r="C15" s="210" t="s">
        <v>114</v>
      </c>
      <c r="D15" s="211">
        <v>1</v>
      </c>
      <c r="E15" s="198"/>
      <c r="F15" s="199"/>
    </row>
    <row r="16" spans="1:6" x14ac:dyDescent="0.2">
      <c r="A16" s="203"/>
      <c r="B16" s="209" t="s">
        <v>436</v>
      </c>
      <c r="C16" s="210" t="s">
        <v>114</v>
      </c>
      <c r="D16" s="211">
        <v>1</v>
      </c>
      <c r="E16" s="198"/>
      <c r="F16" s="199"/>
    </row>
    <row r="17" spans="1:6" x14ac:dyDescent="0.2">
      <c r="A17" s="203"/>
      <c r="B17" s="209" t="s">
        <v>437</v>
      </c>
      <c r="C17" s="210" t="s">
        <v>114</v>
      </c>
      <c r="D17" s="211">
        <v>1</v>
      </c>
      <c r="E17" s="198"/>
      <c r="F17" s="199"/>
    </row>
    <row r="18" spans="1:6" x14ac:dyDescent="0.2">
      <c r="A18" s="203"/>
      <c r="B18" s="209" t="s">
        <v>438</v>
      </c>
      <c r="C18" s="210" t="s">
        <v>114</v>
      </c>
      <c r="D18" s="211">
        <v>1</v>
      </c>
      <c r="E18" s="198"/>
      <c r="F18" s="199"/>
    </row>
    <row r="19" spans="1:6" ht="22.5" x14ac:dyDescent="0.2">
      <c r="A19" s="203"/>
      <c r="B19" s="204" t="s">
        <v>439</v>
      </c>
      <c r="C19" s="208" t="s">
        <v>114</v>
      </c>
      <c r="D19" s="206">
        <v>1</v>
      </c>
      <c r="E19" s="198"/>
      <c r="F19" s="199"/>
    </row>
    <row r="20" spans="1:6" x14ac:dyDescent="0.2">
      <c r="A20" s="203"/>
      <c r="B20" s="204" t="s">
        <v>440</v>
      </c>
      <c r="C20" s="208" t="s">
        <v>114</v>
      </c>
      <c r="D20" s="206">
        <v>1</v>
      </c>
      <c r="E20" s="198"/>
      <c r="F20" s="199"/>
    </row>
    <row r="21" spans="1:6" x14ac:dyDescent="0.2">
      <c r="A21" s="203"/>
      <c r="B21" s="204" t="s">
        <v>441</v>
      </c>
      <c r="C21" s="208" t="s">
        <v>114</v>
      </c>
      <c r="D21" s="206">
        <v>1</v>
      </c>
      <c r="E21" s="198"/>
      <c r="F21" s="199"/>
    </row>
    <row r="22" spans="1:6" x14ac:dyDescent="0.2">
      <c r="A22" s="203"/>
      <c r="B22" s="204" t="s">
        <v>442</v>
      </c>
      <c r="C22" s="208" t="s">
        <v>114</v>
      </c>
      <c r="D22" s="206">
        <v>1</v>
      </c>
      <c r="E22" s="198"/>
      <c r="F22" s="199"/>
    </row>
    <row r="23" spans="1:6" x14ac:dyDescent="0.2">
      <c r="A23" s="203"/>
      <c r="B23" s="204" t="s">
        <v>443</v>
      </c>
      <c r="C23" s="208" t="s">
        <v>114</v>
      </c>
      <c r="D23" s="206">
        <v>1</v>
      </c>
      <c r="E23" s="198"/>
      <c r="F23" s="199"/>
    </row>
    <row r="24" spans="1:6" x14ac:dyDescent="0.2">
      <c r="A24" s="203"/>
      <c r="B24" s="204" t="s">
        <v>444</v>
      </c>
      <c r="C24" s="208" t="s">
        <v>114</v>
      </c>
      <c r="D24" s="206">
        <v>18</v>
      </c>
      <c r="E24" s="198"/>
      <c r="F24" s="199"/>
    </row>
    <row r="25" spans="1:6" x14ac:dyDescent="0.2">
      <c r="A25" s="203"/>
      <c r="B25" s="204" t="s">
        <v>445</v>
      </c>
      <c r="C25" s="208" t="s">
        <v>114</v>
      </c>
      <c r="D25" s="206">
        <v>2</v>
      </c>
      <c r="E25" s="198"/>
      <c r="F25" s="199"/>
    </row>
    <row r="26" spans="1:6" x14ac:dyDescent="0.2">
      <c r="A26" s="203"/>
      <c r="B26" s="204" t="s">
        <v>446</v>
      </c>
      <c r="C26" s="208" t="s">
        <v>114</v>
      </c>
      <c r="D26" s="206">
        <v>2</v>
      </c>
      <c r="E26" s="198"/>
      <c r="F26" s="199"/>
    </row>
    <row r="27" spans="1:6" x14ac:dyDescent="0.2">
      <c r="A27" s="203"/>
      <c r="B27" s="204" t="s">
        <v>447</v>
      </c>
      <c r="C27" s="212" t="s">
        <v>114</v>
      </c>
      <c r="D27" s="206">
        <v>1</v>
      </c>
      <c r="E27" s="198"/>
      <c r="F27" s="199"/>
    </row>
    <row r="28" spans="1:6" x14ac:dyDescent="0.2">
      <c r="A28" s="203"/>
      <c r="B28" s="204" t="s">
        <v>448</v>
      </c>
      <c r="C28" s="212" t="s">
        <v>114</v>
      </c>
      <c r="D28" s="206">
        <v>3</v>
      </c>
      <c r="E28" s="198"/>
      <c r="F28" s="199"/>
    </row>
    <row r="29" spans="1:6" x14ac:dyDescent="0.2">
      <c r="A29" s="203"/>
      <c r="B29" s="213" t="s">
        <v>449</v>
      </c>
      <c r="C29" s="205" t="s">
        <v>114</v>
      </c>
      <c r="D29" s="206">
        <v>3</v>
      </c>
      <c r="E29" s="198"/>
      <c r="F29" s="199"/>
    </row>
    <row r="30" spans="1:6" x14ac:dyDescent="0.2">
      <c r="A30" s="203"/>
      <c r="B30" s="204" t="s">
        <v>450</v>
      </c>
      <c r="C30" s="205" t="s">
        <v>114</v>
      </c>
      <c r="D30" s="206">
        <v>3</v>
      </c>
      <c r="E30" s="198"/>
      <c r="F30" s="199"/>
    </row>
    <row r="31" spans="1:6" x14ac:dyDescent="0.2">
      <c r="A31" s="203"/>
      <c r="B31" s="204" t="s">
        <v>451</v>
      </c>
      <c r="C31" s="205" t="s">
        <v>114</v>
      </c>
      <c r="D31" s="206">
        <v>7</v>
      </c>
      <c r="E31" s="198"/>
      <c r="F31" s="199"/>
    </row>
    <row r="32" spans="1:6" ht="22.5" x14ac:dyDescent="0.2">
      <c r="A32" s="214"/>
      <c r="B32" s="204" t="s">
        <v>452</v>
      </c>
      <c r="C32" s="205" t="s">
        <v>114</v>
      </c>
      <c r="D32" s="206">
        <v>3</v>
      </c>
      <c r="E32" s="198"/>
      <c r="F32" s="199"/>
    </row>
    <row r="33" spans="1:6" ht="22.5" x14ac:dyDescent="0.2">
      <c r="A33" s="214"/>
      <c r="B33" s="204" t="s">
        <v>453</v>
      </c>
      <c r="C33" s="205" t="s">
        <v>114</v>
      </c>
      <c r="D33" s="206">
        <v>1</v>
      </c>
      <c r="E33" s="198"/>
      <c r="F33" s="199"/>
    </row>
    <row r="34" spans="1:6" x14ac:dyDescent="0.2">
      <c r="A34" s="214"/>
      <c r="B34" s="204" t="s">
        <v>454</v>
      </c>
      <c r="C34" s="205" t="s">
        <v>114</v>
      </c>
      <c r="D34" s="206">
        <v>1</v>
      </c>
      <c r="E34" s="198"/>
      <c r="F34" s="199"/>
    </row>
    <row r="35" spans="1:6" x14ac:dyDescent="0.2">
      <c r="A35" s="214"/>
      <c r="B35" s="204" t="s">
        <v>455</v>
      </c>
      <c r="C35" s="205" t="s">
        <v>114</v>
      </c>
      <c r="D35" s="206">
        <v>1</v>
      </c>
      <c r="E35" s="198"/>
      <c r="F35" s="199"/>
    </row>
    <row r="36" spans="1:6" x14ac:dyDescent="0.2">
      <c r="A36" s="214"/>
      <c r="B36" s="204" t="s">
        <v>456</v>
      </c>
      <c r="C36" s="205" t="s">
        <v>114</v>
      </c>
      <c r="D36" s="206">
        <v>2</v>
      </c>
      <c r="E36" s="198"/>
      <c r="F36" s="199"/>
    </row>
    <row r="37" spans="1:6" x14ac:dyDescent="0.2">
      <c r="A37" s="194"/>
      <c r="B37" s="204" t="s">
        <v>457</v>
      </c>
      <c r="C37" s="205" t="s">
        <v>114</v>
      </c>
      <c r="D37" s="206">
        <v>5</v>
      </c>
      <c r="E37" s="198"/>
      <c r="F37" s="199"/>
    </row>
    <row r="38" spans="1:6" ht="22.5" x14ac:dyDescent="0.2">
      <c r="A38" s="203"/>
      <c r="B38" s="204" t="s">
        <v>458</v>
      </c>
      <c r="C38" s="205" t="s">
        <v>114</v>
      </c>
      <c r="D38" s="206">
        <v>2</v>
      </c>
      <c r="E38" s="198"/>
      <c r="F38" s="199"/>
    </row>
    <row r="39" spans="1:6" ht="22.5" x14ac:dyDescent="0.2">
      <c r="A39" s="203"/>
      <c r="B39" s="204" t="s">
        <v>459</v>
      </c>
      <c r="C39" s="205" t="s">
        <v>114</v>
      </c>
      <c r="D39" s="206">
        <v>3</v>
      </c>
      <c r="E39" s="198"/>
      <c r="F39" s="199"/>
    </row>
    <row r="40" spans="1:6" ht="22.5" x14ac:dyDescent="0.2">
      <c r="A40" s="203"/>
      <c r="B40" s="204" t="s">
        <v>460</v>
      </c>
      <c r="C40" s="205" t="s">
        <v>114</v>
      </c>
      <c r="D40" s="206">
        <v>2</v>
      </c>
      <c r="E40" s="198"/>
      <c r="F40" s="199"/>
    </row>
    <row r="41" spans="1:6" ht="22.5" x14ac:dyDescent="0.2">
      <c r="A41" s="214"/>
      <c r="B41" s="202" t="s">
        <v>461</v>
      </c>
      <c r="C41" s="215" t="s">
        <v>114</v>
      </c>
      <c r="D41" s="206">
        <v>1</v>
      </c>
      <c r="E41" s="198"/>
      <c r="F41" s="199"/>
    </row>
    <row r="42" spans="1:6" x14ac:dyDescent="0.2">
      <c r="A42" s="214"/>
      <c r="B42" s="204" t="s">
        <v>462</v>
      </c>
      <c r="C42" s="205" t="s">
        <v>463</v>
      </c>
      <c r="D42" s="206">
        <v>1</v>
      </c>
      <c r="E42" s="198"/>
      <c r="F42" s="199"/>
    </row>
    <row r="43" spans="1:6" x14ac:dyDescent="0.2">
      <c r="A43" s="214"/>
      <c r="B43" s="204" t="s">
        <v>464</v>
      </c>
      <c r="C43" s="205" t="s">
        <v>463</v>
      </c>
      <c r="D43" s="206">
        <v>1</v>
      </c>
      <c r="E43" s="198"/>
      <c r="F43" s="199"/>
    </row>
    <row r="44" spans="1:6" ht="67.5" x14ac:dyDescent="0.2">
      <c r="A44" s="214"/>
      <c r="B44" s="202" t="s">
        <v>465</v>
      </c>
      <c r="C44" s="216" t="s">
        <v>463</v>
      </c>
      <c r="D44" s="206">
        <v>1</v>
      </c>
      <c r="E44" s="198"/>
      <c r="F44" s="199"/>
    </row>
    <row r="45" spans="1:6" ht="38.25" x14ac:dyDescent="0.2">
      <c r="A45" s="214"/>
      <c r="B45" s="309" t="s">
        <v>640</v>
      </c>
      <c r="C45" s="216"/>
      <c r="D45" s="206"/>
      <c r="E45" s="198"/>
      <c r="F45" s="199"/>
    </row>
    <row r="46" spans="1:6" x14ac:dyDescent="0.2">
      <c r="A46" s="214"/>
      <c r="B46" s="219"/>
      <c r="C46" s="196" t="s">
        <v>463</v>
      </c>
      <c r="D46" s="307">
        <v>1</v>
      </c>
      <c r="E46" s="308">
        <v>0</v>
      </c>
      <c r="F46" s="199">
        <f>D46*E46</f>
        <v>0</v>
      </c>
    </row>
    <row r="47" spans="1:6" x14ac:dyDescent="0.2">
      <c r="A47" s="214"/>
      <c r="B47" s="219"/>
      <c r="C47" s="216"/>
      <c r="D47" s="206"/>
      <c r="E47" s="198"/>
      <c r="F47" s="199"/>
    </row>
    <row r="48" spans="1:6" x14ac:dyDescent="0.2">
      <c r="A48" s="214" t="s">
        <v>466</v>
      </c>
      <c r="B48" s="219" t="s">
        <v>467</v>
      </c>
      <c r="C48" s="216"/>
      <c r="D48" s="206"/>
      <c r="E48" s="198"/>
      <c r="F48" s="199"/>
    </row>
    <row r="49" spans="1:6" ht="56.25" x14ac:dyDescent="0.2">
      <c r="A49" s="214"/>
      <c r="B49" s="220" t="s">
        <v>468</v>
      </c>
      <c r="C49" s="215" t="s">
        <v>463</v>
      </c>
      <c r="D49" s="206">
        <v>1</v>
      </c>
      <c r="E49" s="198">
        <v>0</v>
      </c>
      <c r="F49" s="199">
        <f>D49*E49</f>
        <v>0</v>
      </c>
    </row>
    <row r="50" spans="1:6" x14ac:dyDescent="0.2">
      <c r="A50" s="214"/>
      <c r="B50" s="219"/>
      <c r="C50" s="216"/>
      <c r="D50" s="206"/>
      <c r="E50" s="198"/>
      <c r="F50" s="199"/>
    </row>
    <row r="51" spans="1:6" x14ac:dyDescent="0.2">
      <c r="A51" s="214" t="s">
        <v>469</v>
      </c>
      <c r="B51" s="221" t="s">
        <v>470</v>
      </c>
      <c r="C51" s="215"/>
      <c r="D51" s="206"/>
      <c r="E51" s="198"/>
      <c r="F51" s="199"/>
    </row>
    <row r="52" spans="1:6" x14ac:dyDescent="0.2">
      <c r="A52" s="214"/>
      <c r="B52" s="222" t="s">
        <v>471</v>
      </c>
      <c r="C52" s="215"/>
      <c r="D52" s="206"/>
      <c r="E52" s="198"/>
      <c r="F52" s="199"/>
    </row>
    <row r="53" spans="1:6" x14ac:dyDescent="0.2">
      <c r="A53" s="214"/>
      <c r="B53" s="222" t="s">
        <v>472</v>
      </c>
      <c r="C53" s="215"/>
      <c r="D53" s="206"/>
      <c r="E53" s="198"/>
      <c r="F53" s="199"/>
    </row>
    <row r="54" spans="1:6" x14ac:dyDescent="0.2">
      <c r="A54" s="214"/>
      <c r="B54" s="222" t="s">
        <v>473</v>
      </c>
      <c r="C54" s="215"/>
      <c r="D54" s="206"/>
      <c r="E54" s="198"/>
      <c r="F54" s="199"/>
    </row>
    <row r="55" spans="1:6" x14ac:dyDescent="0.2">
      <c r="A55" s="214"/>
      <c r="B55" s="222" t="s">
        <v>474</v>
      </c>
      <c r="C55" s="215"/>
      <c r="D55" s="206"/>
      <c r="E55" s="198"/>
      <c r="F55" s="199"/>
    </row>
    <row r="56" spans="1:6" x14ac:dyDescent="0.2">
      <c r="A56" s="214"/>
      <c r="B56" s="222" t="s">
        <v>475</v>
      </c>
      <c r="C56" s="215"/>
      <c r="D56" s="206"/>
      <c r="E56" s="198"/>
      <c r="F56" s="199"/>
    </row>
    <row r="57" spans="1:6" x14ac:dyDescent="0.2">
      <c r="A57" s="214"/>
      <c r="B57" s="222" t="s">
        <v>476</v>
      </c>
      <c r="C57" s="215"/>
      <c r="D57" s="206"/>
      <c r="E57" s="198"/>
      <c r="F57" s="199"/>
    </row>
    <row r="58" spans="1:6" ht="22.5" x14ac:dyDescent="0.2">
      <c r="A58" s="214"/>
      <c r="B58" s="222" t="s">
        <v>477</v>
      </c>
      <c r="C58" s="215" t="s">
        <v>463</v>
      </c>
      <c r="D58" s="206">
        <v>1</v>
      </c>
      <c r="E58" s="198">
        <v>0</v>
      </c>
      <c r="F58" s="199">
        <f>D58*E58</f>
        <v>0</v>
      </c>
    </row>
    <row r="59" spans="1:6" x14ac:dyDescent="0.2">
      <c r="A59" s="214"/>
      <c r="B59" s="202"/>
      <c r="C59" s="215"/>
      <c r="D59" s="206"/>
      <c r="E59" s="198"/>
      <c r="F59" s="199"/>
    </row>
    <row r="60" spans="1:6" x14ac:dyDescent="0.2">
      <c r="A60" s="203"/>
      <c r="B60" s="223" t="s">
        <v>478</v>
      </c>
      <c r="C60" s="205"/>
      <c r="D60" s="207"/>
      <c r="E60" s="198"/>
      <c r="F60" s="199"/>
    </row>
    <row r="61" spans="1:6" x14ac:dyDescent="0.2">
      <c r="A61" s="203"/>
      <c r="B61" s="223"/>
      <c r="C61" s="205"/>
      <c r="D61" s="207"/>
      <c r="E61" s="198"/>
      <c r="F61" s="199"/>
    </row>
    <row r="62" spans="1:6" ht="45" x14ac:dyDescent="0.2">
      <c r="A62" s="203">
        <v>4</v>
      </c>
      <c r="B62" s="202" t="s">
        <v>479</v>
      </c>
      <c r="C62" s="216"/>
      <c r="D62" s="206"/>
      <c r="E62" s="198"/>
      <c r="F62" s="199"/>
    </row>
    <row r="63" spans="1:6" ht="22.5" x14ac:dyDescent="0.2">
      <c r="A63" s="203"/>
      <c r="B63" s="202" t="s">
        <v>480</v>
      </c>
      <c r="C63" s="216"/>
      <c r="D63" s="206"/>
      <c r="E63" s="198"/>
      <c r="F63" s="199"/>
    </row>
    <row r="64" spans="1:6" x14ac:dyDescent="0.2">
      <c r="A64" s="203"/>
      <c r="B64" s="202" t="s">
        <v>481</v>
      </c>
      <c r="C64" s="216" t="s">
        <v>21</v>
      </c>
      <c r="D64" s="206">
        <v>25</v>
      </c>
      <c r="E64" s="198">
        <v>0</v>
      </c>
      <c r="F64" s="199">
        <f>D64*E64</f>
        <v>0</v>
      </c>
    </row>
    <row r="65" spans="1:6" x14ac:dyDescent="0.2">
      <c r="A65" s="203"/>
      <c r="B65" s="202" t="s">
        <v>482</v>
      </c>
      <c r="C65" s="216" t="s">
        <v>21</v>
      </c>
      <c r="D65" s="206">
        <v>120</v>
      </c>
      <c r="E65" s="198">
        <v>0</v>
      </c>
      <c r="F65" s="199">
        <f>D65*E65</f>
        <v>0</v>
      </c>
    </row>
    <row r="66" spans="1:6" x14ac:dyDescent="0.2">
      <c r="A66" s="203"/>
      <c r="B66" s="202" t="s">
        <v>483</v>
      </c>
      <c r="C66" s="216" t="s">
        <v>21</v>
      </c>
      <c r="D66" s="206">
        <v>55</v>
      </c>
      <c r="E66" s="198">
        <v>0</v>
      </c>
      <c r="F66" s="199">
        <f>D66*E66</f>
        <v>0</v>
      </c>
    </row>
    <row r="67" spans="1:6" x14ac:dyDescent="0.2">
      <c r="A67" s="203"/>
      <c r="B67" s="202" t="s">
        <v>484</v>
      </c>
      <c r="C67" s="216" t="s">
        <v>21</v>
      </c>
      <c r="D67" s="206">
        <v>188</v>
      </c>
      <c r="E67" s="198">
        <v>0</v>
      </c>
      <c r="F67" s="199">
        <f>D67*E67</f>
        <v>0</v>
      </c>
    </row>
    <row r="68" spans="1:6" x14ac:dyDescent="0.2">
      <c r="A68" s="203"/>
      <c r="B68" s="202" t="s">
        <v>485</v>
      </c>
      <c r="C68" s="216" t="s">
        <v>21</v>
      </c>
      <c r="D68" s="206">
        <v>65</v>
      </c>
      <c r="E68" s="198">
        <v>0</v>
      </c>
      <c r="F68" s="199">
        <f>D68*E68</f>
        <v>0</v>
      </c>
    </row>
    <row r="69" spans="1:6" x14ac:dyDescent="0.2">
      <c r="A69" s="203"/>
      <c r="B69" s="202"/>
      <c r="C69" s="216"/>
      <c r="D69" s="206"/>
      <c r="E69" s="198"/>
      <c r="F69" s="199"/>
    </row>
    <row r="70" spans="1:6" ht="78.75" x14ac:dyDescent="0.2">
      <c r="A70" s="203">
        <v>5</v>
      </c>
      <c r="B70" s="202" t="s">
        <v>486</v>
      </c>
      <c r="C70" s="216"/>
      <c r="D70" s="206"/>
      <c r="E70" s="198"/>
      <c r="F70" s="199"/>
    </row>
    <row r="71" spans="1:6" x14ac:dyDescent="0.2">
      <c r="A71" s="203"/>
      <c r="B71" s="202" t="s">
        <v>487</v>
      </c>
      <c r="C71" s="216" t="s">
        <v>21</v>
      </c>
      <c r="D71" s="206">
        <v>25</v>
      </c>
      <c r="E71" s="198">
        <v>0</v>
      </c>
      <c r="F71" s="199">
        <f>D71*E71</f>
        <v>0</v>
      </c>
    </row>
    <row r="72" spans="1:6" x14ac:dyDescent="0.2">
      <c r="A72" s="203"/>
      <c r="B72" s="202" t="s">
        <v>488</v>
      </c>
      <c r="C72" s="216" t="s">
        <v>21</v>
      </c>
      <c r="D72" s="206">
        <v>45</v>
      </c>
      <c r="E72" s="198">
        <v>0</v>
      </c>
      <c r="F72" s="199">
        <f>D72*E72</f>
        <v>0</v>
      </c>
    </row>
    <row r="73" spans="1:6" x14ac:dyDescent="0.2">
      <c r="A73" s="203"/>
      <c r="B73" s="202"/>
      <c r="C73" s="216"/>
      <c r="D73" s="206"/>
      <c r="E73" s="198"/>
      <c r="F73" s="199"/>
    </row>
    <row r="74" spans="1:6" ht="33.75" x14ac:dyDescent="0.2">
      <c r="A74" s="194">
        <v>6</v>
      </c>
      <c r="B74" s="202" t="s">
        <v>489</v>
      </c>
      <c r="C74" s="216"/>
      <c r="D74" s="206"/>
      <c r="E74" s="198"/>
      <c r="F74" s="199"/>
    </row>
    <row r="75" spans="1:6" x14ac:dyDescent="0.2">
      <c r="A75" s="194"/>
      <c r="B75" s="202" t="s">
        <v>490</v>
      </c>
      <c r="C75" s="216" t="s">
        <v>21</v>
      </c>
      <c r="D75" s="206">
        <v>15</v>
      </c>
      <c r="E75" s="198">
        <v>0</v>
      </c>
      <c r="F75" s="199">
        <f>D75*E75</f>
        <v>0</v>
      </c>
    </row>
    <row r="76" spans="1:6" x14ac:dyDescent="0.2">
      <c r="A76" s="194"/>
      <c r="B76" s="202" t="s">
        <v>491</v>
      </c>
      <c r="C76" s="216" t="s">
        <v>21</v>
      </c>
      <c r="D76" s="206">
        <v>10</v>
      </c>
      <c r="E76" s="198">
        <v>0</v>
      </c>
      <c r="F76" s="199">
        <f>D76*E76</f>
        <v>0</v>
      </c>
    </row>
    <row r="77" spans="1:6" x14ac:dyDescent="0.2">
      <c r="A77" s="194"/>
      <c r="B77" s="202"/>
      <c r="C77" s="215"/>
      <c r="D77" s="206"/>
      <c r="E77" s="198"/>
      <c r="F77" s="199"/>
    </row>
    <row r="78" spans="1:6" x14ac:dyDescent="0.2">
      <c r="A78" s="194"/>
      <c r="B78" s="202"/>
      <c r="C78" s="215"/>
      <c r="D78" s="206"/>
      <c r="E78" s="198"/>
      <c r="F78" s="199"/>
    </row>
    <row r="79" spans="1:6" ht="45" x14ac:dyDescent="0.2">
      <c r="A79" s="194">
        <v>7</v>
      </c>
      <c r="B79" s="202" t="s">
        <v>492</v>
      </c>
      <c r="C79" s="216"/>
      <c r="D79" s="206"/>
      <c r="E79" s="198"/>
      <c r="F79" s="199"/>
    </row>
    <row r="80" spans="1:6" x14ac:dyDescent="0.2">
      <c r="A80" s="194"/>
      <c r="B80" s="202" t="s">
        <v>493</v>
      </c>
      <c r="C80" s="216" t="s">
        <v>21</v>
      </c>
      <c r="D80" s="206">
        <v>30</v>
      </c>
      <c r="E80" s="198">
        <v>0</v>
      </c>
      <c r="F80" s="199">
        <f>D80*E80</f>
        <v>0</v>
      </c>
    </row>
    <row r="81" spans="1:6" x14ac:dyDescent="0.2">
      <c r="A81" s="194"/>
      <c r="B81" s="202"/>
      <c r="C81" s="216"/>
      <c r="D81" s="206"/>
      <c r="E81" s="198"/>
      <c r="F81" s="199"/>
    </row>
    <row r="82" spans="1:6" x14ac:dyDescent="0.2">
      <c r="A82" s="194">
        <v>8</v>
      </c>
      <c r="B82" s="202" t="s">
        <v>494</v>
      </c>
      <c r="C82" s="216" t="s">
        <v>463</v>
      </c>
      <c r="D82" s="206">
        <v>1</v>
      </c>
      <c r="E82" s="198">
        <v>0</v>
      </c>
      <c r="F82" s="199">
        <f>D82*E82</f>
        <v>0</v>
      </c>
    </row>
    <row r="83" spans="1:6" x14ac:dyDescent="0.2">
      <c r="A83" s="194"/>
      <c r="B83" s="202"/>
      <c r="C83" s="216"/>
      <c r="D83" s="206"/>
      <c r="E83" s="198"/>
      <c r="F83" s="199"/>
    </row>
    <row r="84" spans="1:6" x14ac:dyDescent="0.2">
      <c r="A84" s="194">
        <v>9</v>
      </c>
      <c r="B84" s="202" t="s">
        <v>495</v>
      </c>
      <c r="C84" s="216" t="s">
        <v>114</v>
      </c>
      <c r="D84" s="206">
        <v>38</v>
      </c>
      <c r="E84" s="198">
        <v>0</v>
      </c>
      <c r="F84" s="199">
        <f>D84*E84</f>
        <v>0</v>
      </c>
    </row>
    <row r="85" spans="1:6" x14ac:dyDescent="0.2">
      <c r="A85" s="194"/>
      <c r="B85" s="202"/>
      <c r="C85" s="216"/>
      <c r="D85" s="206"/>
      <c r="E85" s="198"/>
      <c r="F85" s="199"/>
    </row>
    <row r="86" spans="1:6" ht="22.5" x14ac:dyDescent="0.2">
      <c r="A86" s="194">
        <v>10</v>
      </c>
      <c r="B86" s="202" t="s">
        <v>496</v>
      </c>
      <c r="C86" s="216" t="s">
        <v>114</v>
      </c>
      <c r="D86" s="206">
        <v>42</v>
      </c>
      <c r="E86" s="198">
        <v>0</v>
      </c>
      <c r="F86" s="199">
        <f>D86*E86</f>
        <v>0</v>
      </c>
    </row>
    <row r="87" spans="1:6" x14ac:dyDescent="0.2">
      <c r="A87" s="194"/>
      <c r="B87" s="202"/>
      <c r="C87" s="216"/>
      <c r="D87" s="206"/>
      <c r="E87" s="198"/>
      <c r="F87" s="199"/>
    </row>
    <row r="88" spans="1:6" ht="22.5" x14ac:dyDescent="0.2">
      <c r="A88" s="194">
        <v>11</v>
      </c>
      <c r="B88" s="202" t="s">
        <v>497</v>
      </c>
      <c r="C88" s="216" t="s">
        <v>463</v>
      </c>
      <c r="D88" s="206">
        <v>1</v>
      </c>
      <c r="E88" s="198">
        <v>0</v>
      </c>
      <c r="F88" s="199">
        <f>D88*E88</f>
        <v>0</v>
      </c>
    </row>
    <row r="89" spans="1:6" x14ac:dyDescent="0.2">
      <c r="A89" s="194"/>
      <c r="B89" s="202"/>
      <c r="C89" s="216"/>
      <c r="D89" s="206"/>
      <c r="E89" s="198"/>
      <c r="F89" s="199"/>
    </row>
    <row r="90" spans="1:6" ht="22.5" x14ac:dyDescent="0.2">
      <c r="A90" s="194">
        <v>12</v>
      </c>
      <c r="B90" s="224" t="s">
        <v>498</v>
      </c>
      <c r="C90" s="216" t="s">
        <v>463</v>
      </c>
      <c r="D90" s="206">
        <v>1</v>
      </c>
      <c r="E90" s="198">
        <v>0</v>
      </c>
      <c r="F90" s="199">
        <f>D90*E90</f>
        <v>0</v>
      </c>
    </row>
    <row r="91" spans="1:6" x14ac:dyDescent="0.2">
      <c r="A91" s="194"/>
      <c r="B91" s="202"/>
      <c r="C91" s="216"/>
      <c r="D91" s="206"/>
      <c r="E91" s="198"/>
      <c r="F91" s="199"/>
    </row>
    <row r="92" spans="1:6" ht="22.5" x14ac:dyDescent="0.2">
      <c r="A92" s="194">
        <v>13</v>
      </c>
      <c r="B92" s="202" t="s">
        <v>499</v>
      </c>
      <c r="C92" s="216" t="s">
        <v>114</v>
      </c>
      <c r="D92" s="206">
        <v>4</v>
      </c>
      <c r="E92" s="198">
        <v>0</v>
      </c>
      <c r="F92" s="199">
        <f>D92*E92</f>
        <v>0</v>
      </c>
    </row>
    <row r="93" spans="1:6" x14ac:dyDescent="0.2">
      <c r="A93" s="194"/>
      <c r="B93" s="202"/>
      <c r="C93" s="216"/>
      <c r="D93" s="206"/>
      <c r="E93" s="198"/>
      <c r="F93" s="199"/>
    </row>
    <row r="94" spans="1:6" ht="22.5" x14ac:dyDescent="0.2">
      <c r="A94" s="194">
        <v>14</v>
      </c>
      <c r="B94" s="202" t="s">
        <v>500</v>
      </c>
      <c r="C94" s="216" t="s">
        <v>114</v>
      </c>
      <c r="D94" s="206">
        <v>2</v>
      </c>
      <c r="E94" s="198">
        <v>0</v>
      </c>
      <c r="F94" s="199">
        <f>D94*E94</f>
        <v>0</v>
      </c>
    </row>
    <row r="95" spans="1:6" x14ac:dyDescent="0.2">
      <c r="A95" s="194"/>
      <c r="B95" s="202"/>
      <c r="C95" s="216"/>
      <c r="D95" s="206"/>
      <c r="E95" s="198"/>
      <c r="F95" s="199"/>
    </row>
    <row r="96" spans="1:6" ht="22.5" x14ac:dyDescent="0.2">
      <c r="A96" s="194">
        <v>15</v>
      </c>
      <c r="B96" s="202" t="s">
        <v>501</v>
      </c>
      <c r="C96" s="216" t="s">
        <v>114</v>
      </c>
      <c r="D96" s="206">
        <v>4</v>
      </c>
      <c r="E96" s="198">
        <v>0</v>
      </c>
      <c r="F96" s="199">
        <f>D96*E96</f>
        <v>0</v>
      </c>
    </row>
    <row r="97" spans="1:6" x14ac:dyDescent="0.2">
      <c r="A97" s="194"/>
      <c r="B97" s="202"/>
      <c r="C97" s="216"/>
      <c r="D97" s="206"/>
      <c r="E97" s="198"/>
      <c r="F97" s="199"/>
    </row>
    <row r="98" spans="1:6" ht="33.75" x14ac:dyDescent="0.2">
      <c r="A98" s="194">
        <v>16</v>
      </c>
      <c r="B98" s="202" t="s">
        <v>502</v>
      </c>
      <c r="C98" s="216" t="s">
        <v>114</v>
      </c>
      <c r="D98" s="206">
        <v>4</v>
      </c>
      <c r="E98" s="198">
        <v>0</v>
      </c>
      <c r="F98" s="199">
        <f>D98*E98</f>
        <v>0</v>
      </c>
    </row>
    <row r="99" spans="1:6" x14ac:dyDescent="0.2">
      <c r="A99" s="194"/>
      <c r="B99" s="202"/>
      <c r="C99" s="216"/>
      <c r="D99" s="206"/>
      <c r="E99" s="198"/>
      <c r="F99" s="199"/>
    </row>
    <row r="100" spans="1:6" ht="33.75" x14ac:dyDescent="0.2">
      <c r="A100" s="194">
        <v>17</v>
      </c>
      <c r="B100" s="202" t="s">
        <v>503</v>
      </c>
      <c r="C100" s="216" t="s">
        <v>463</v>
      </c>
      <c r="D100" s="206">
        <v>1</v>
      </c>
      <c r="E100" s="198">
        <v>0</v>
      </c>
      <c r="F100" s="199">
        <f>D100*E100</f>
        <v>0</v>
      </c>
    </row>
    <row r="101" spans="1:6" x14ac:dyDescent="0.2">
      <c r="A101" s="194"/>
      <c r="B101" s="220"/>
      <c r="C101" s="216"/>
      <c r="D101" s="206"/>
      <c r="E101" s="198"/>
      <c r="F101" s="199"/>
    </row>
    <row r="102" spans="1:6" ht="22.5" x14ac:dyDescent="0.2">
      <c r="A102" s="194">
        <v>18</v>
      </c>
      <c r="B102" s="202" t="s">
        <v>504</v>
      </c>
      <c r="C102" s="216" t="s">
        <v>463</v>
      </c>
      <c r="D102" s="206">
        <v>1</v>
      </c>
      <c r="E102" s="198">
        <v>0</v>
      </c>
      <c r="F102" s="199">
        <f>D102*E102</f>
        <v>0</v>
      </c>
    </row>
    <row r="103" spans="1:6" x14ac:dyDescent="0.2">
      <c r="A103" s="194"/>
      <c r="B103" s="220"/>
      <c r="C103" s="216"/>
      <c r="D103" s="206"/>
      <c r="E103" s="198"/>
      <c r="F103" s="199"/>
    </row>
    <row r="104" spans="1:6" ht="22.5" x14ac:dyDescent="0.2">
      <c r="A104" s="194">
        <v>19</v>
      </c>
      <c r="B104" s="202" t="s">
        <v>505</v>
      </c>
      <c r="C104" s="216" t="s">
        <v>463</v>
      </c>
      <c r="D104" s="206">
        <v>1</v>
      </c>
      <c r="E104" s="198">
        <v>0</v>
      </c>
      <c r="F104" s="199">
        <f>D104*E104</f>
        <v>0</v>
      </c>
    </row>
    <row r="105" spans="1:6" x14ac:dyDescent="0.2">
      <c r="A105" s="194"/>
      <c r="B105" s="202"/>
      <c r="C105" s="216"/>
      <c r="D105" s="206"/>
      <c r="E105" s="198"/>
      <c r="F105" s="199"/>
    </row>
    <row r="106" spans="1:6" ht="33.75" x14ac:dyDescent="0.2">
      <c r="A106" s="194">
        <v>20</v>
      </c>
      <c r="B106" s="202" t="s">
        <v>414</v>
      </c>
      <c r="C106" s="216" t="s">
        <v>463</v>
      </c>
      <c r="D106" s="206">
        <v>1</v>
      </c>
      <c r="E106" s="198">
        <v>0</v>
      </c>
      <c r="F106" s="199">
        <f>D106*E106</f>
        <v>0</v>
      </c>
    </row>
    <row r="107" spans="1:6" ht="13.5" thickBot="1" x14ac:dyDescent="0.25">
      <c r="A107" s="194"/>
      <c r="B107" s="220"/>
      <c r="C107" s="216"/>
      <c r="D107" s="206"/>
      <c r="E107" s="198"/>
      <c r="F107" s="199"/>
    </row>
    <row r="108" spans="1:6" ht="26.25" thickBot="1" x14ac:dyDescent="0.25">
      <c r="A108" s="225"/>
      <c r="B108" s="226" t="s">
        <v>506</v>
      </c>
      <c r="C108" s="227"/>
      <c r="D108" s="217"/>
      <c r="E108" s="218"/>
      <c r="F108" s="228">
        <f>SUM(F46:F107)</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2</vt:i4>
      </vt:variant>
    </vt:vector>
  </HeadingPairs>
  <TitlesOfParts>
    <vt:vector size="8" baseType="lpstr">
      <vt:lpstr>naslovna</vt:lpstr>
      <vt:lpstr>mapa 1 građ-obrtnički</vt:lpstr>
      <vt:lpstr>mapa 3 elektrotehnički</vt:lpstr>
      <vt:lpstr>mapa 4 VIK</vt:lpstr>
      <vt:lpstr>mapa5 strojarski tehnika</vt:lpstr>
      <vt:lpstr>mapa 6 elektro tehnika</vt:lpstr>
      <vt:lpstr>'mapa 1 građ-obrtnički'!Ispis_naslova</vt:lpstr>
      <vt:lpstr>'mapa 3 elektrotehnički'!Podrucje_ispisa</vt:lpstr>
    </vt:vector>
  </TitlesOfParts>
  <Company>RH - TDU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ivanka laskarin</dc:creator>
  <cp:lastModifiedBy>Mato Ravlic</cp:lastModifiedBy>
  <cp:lastPrinted>2020-12-09T12:37:15Z</cp:lastPrinted>
  <dcterms:created xsi:type="dcterms:W3CDTF">2014-10-27T13:53:27Z</dcterms:created>
  <dcterms:modified xsi:type="dcterms:W3CDTF">2020-12-09T13:25:52Z</dcterms:modified>
</cp:coreProperties>
</file>