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720" windowHeight="9735"/>
  </bookViews>
  <sheets>
    <sheet name="List1" sheetId="1" r:id="rId1"/>
  </sheets>
  <definedNames>
    <definedName name="_xlnm.Print_Area" localSheetId="0">List1!$A$1:$F$174</definedName>
  </definedNames>
  <calcPr calcId="145621"/>
</workbook>
</file>

<file path=xl/calcChain.xml><?xml version="1.0" encoding="utf-8"?>
<calcChain xmlns="http://schemas.openxmlformats.org/spreadsheetml/2006/main">
  <c r="D79" i="1" l="1"/>
  <c r="D106" i="1"/>
  <c r="D71" i="1"/>
  <c r="D63" i="1"/>
  <c r="D59" i="1"/>
  <c r="D23" i="1"/>
  <c r="D40" i="1" l="1"/>
  <c r="D37" i="1"/>
  <c r="D33" i="1"/>
  <c r="D32" i="1"/>
  <c r="D31" i="1"/>
  <c r="D30" i="1"/>
  <c r="D22" i="1"/>
  <c r="D34" i="1" l="1"/>
  <c r="D141" i="1" l="1"/>
  <c r="D129" i="1" l="1"/>
  <c r="D125" i="1" l="1"/>
  <c r="D65" i="1"/>
  <c r="D94" i="1"/>
  <c r="D96" i="1"/>
  <c r="D95" i="1"/>
  <c r="D91" i="1"/>
  <c r="D90" i="1"/>
  <c r="D89" i="1"/>
  <c r="D113" i="1" l="1"/>
  <c r="D86" i="1" s="1"/>
  <c r="D112" i="1"/>
  <c r="D85" i="1" s="1"/>
  <c r="D111" i="1"/>
  <c r="D84" i="1" s="1"/>
  <c r="D110" i="1"/>
  <c r="D83" i="1" s="1"/>
  <c r="D109" i="1"/>
  <c r="D82" i="1" s="1"/>
  <c r="D87" i="1" l="1"/>
  <c r="D114" i="1"/>
</calcChain>
</file>

<file path=xl/sharedStrings.xml><?xml version="1.0" encoding="utf-8"?>
<sst xmlns="http://schemas.openxmlformats.org/spreadsheetml/2006/main" count="306" uniqueCount="128">
  <si>
    <t>ST.</t>
  </si>
  <si>
    <t>TROŠK.</t>
  </si>
  <si>
    <t>JED.</t>
  </si>
  <si>
    <t>MJERE</t>
  </si>
  <si>
    <t>KOLIČINA</t>
  </si>
  <si>
    <t>JEDINIČNA</t>
  </si>
  <si>
    <t>CIJENA</t>
  </si>
  <si>
    <t>/kn/</t>
  </si>
  <si>
    <t>UKUPNA</t>
  </si>
  <si>
    <t>S A D R Ž A J :</t>
  </si>
  <si>
    <t>m2</t>
  </si>
  <si>
    <t>1.0.</t>
  </si>
  <si>
    <t>2.0.</t>
  </si>
  <si>
    <t>2.1.</t>
  </si>
  <si>
    <t>2.2.</t>
  </si>
  <si>
    <t>2.3.</t>
  </si>
  <si>
    <t>2.4.</t>
  </si>
  <si>
    <t>RADOVI UKLANJANJA UKUPNO</t>
  </si>
  <si>
    <t>m3</t>
  </si>
  <si>
    <t>komada</t>
  </si>
  <si>
    <t>armatura</t>
  </si>
  <si>
    <t>kg</t>
  </si>
  <si>
    <t>2.9.</t>
  </si>
  <si>
    <t>m</t>
  </si>
  <si>
    <t>komplet</t>
  </si>
  <si>
    <t>Iskolčenje površina na kojima se izvode radovi obuhvaća sva geodetska mjerenja kojima se podatci prenose iz projekta na teren.Osiguranje skolčenih površina,profiliranje,obnavljanje i održavanje iskolčenih oznaka na terenu za svevrijeme izvođenja radova,odnosno do predaje radova investitoru. U cijenu održavanja iskolčenja površina na kojima se odvijaju radovi uključena su sva mjerenja i iskolčenja u tijeku rada i pri tehničkom prijamu,te izvođač nema pravo na posebnu naknadu za ove radove</t>
  </si>
  <si>
    <t>PRETHODNI I PRIPREMNI RADOVI</t>
  </si>
  <si>
    <t>0.1.</t>
  </si>
  <si>
    <t>0.0.</t>
  </si>
  <si>
    <t>2.5.</t>
  </si>
  <si>
    <t>detalj A</t>
  </si>
  <si>
    <t>detalj B</t>
  </si>
  <si>
    <t>detalj C</t>
  </si>
  <si>
    <t>detalj D</t>
  </si>
  <si>
    <t>detalj E</t>
  </si>
  <si>
    <t>UKUPNO:</t>
  </si>
  <si>
    <t>PRETHODNI I PRIPREMNI RADOVI UKUPNO</t>
  </si>
  <si>
    <t>2.6.</t>
  </si>
  <si>
    <t>2.7.</t>
  </si>
  <si>
    <t xml:space="preserve">Izrada dvostrane oplate za izradu klupa i sunčališta. Završna obrada betona nakon skidanja oplate-glatka.Ugradnja plastičnih cijevi (promjer 20mm, duljine21cm, 5 komada na 10m dužnih temelja)  za odvod vode prema drenažnim cijevima u oplatu temelja U cijenu uključeni premazi oplate za glatku obradu, podupirači, razupore ugradnja i demontaža nakon stvrdnjavanja betona. </t>
  </si>
  <si>
    <t xml:space="preserve">Dobava, sječenje, savijanje i postava armature Č0200 za izradu AB elemenata, klupe i sunčališta, jednostavne složenosti presjeka, promjer šipki 12 mm zavarenih svakih 15 do 20 cm u mrežu. </t>
  </si>
  <si>
    <t>oplata( dvostrana)</t>
  </si>
  <si>
    <t>Izvođenje radova podizanja visinske kote poklopca revizijskog okna  priključka vodovoda. Podizanje visine za 45 cm od trenutne kote vijenca okna. Veličina okna 90x110cm, debljina AB stijenke 12 cm. U cijenu uključena demontaža i montaža poklopca te održavanje čistoće okna za vrijeme izvođenja radova.</t>
  </si>
  <si>
    <t>Izvođenje radova podizanja visinske kote poklopca revizijskog okna  kanalizacije. Podizanje visine za 20 cm od trenutne kote poklopca okna. Veličina okna 80x80cm, debljina AB stijenke 10 cm. U cijenu uključena demontaža i montaža poklopca te održavanje čistoće okna za vrijeme izvođenja radova.</t>
  </si>
  <si>
    <t>beton (kakvoća i sastav kao za pješačku stazu)</t>
  </si>
  <si>
    <t>beton(kakvoća i sastav kao za pješačku stazu)</t>
  </si>
  <si>
    <t>UREĐENJE GRAĐEVINSKIH ČESTICA</t>
  </si>
  <si>
    <t>RADOVI UREĐENJA UKUPNO</t>
  </si>
  <si>
    <t>PDV 25%</t>
  </si>
  <si>
    <t>Izmještanje plinskog ormarića - pozicija prema dogovoru s investitorom</t>
  </si>
  <si>
    <t>Nasipavanje i strojno zbijanje zemlje do modula stišljivosti Me=20MN/m2. na mjestu sunčališta kao podloga AB ploče u sloju od 54 cm. Površina nasipavanja zemlje je 13m2. Ukupno kubici zbijene zemlje 7,02m3. Za nasipavanje zemlje koristiti pogodan zemljani materijal od iskopa.</t>
  </si>
  <si>
    <t>cijev</t>
  </si>
  <si>
    <t>kameni materijal</t>
  </si>
  <si>
    <t>oplata</t>
  </si>
  <si>
    <t>beton</t>
  </si>
  <si>
    <t>ukupno</t>
  </si>
  <si>
    <t>Nabava i Izrada drvene oplate, postavljanje mrežaste armature B500B, nabava, transport i ugradnja betona za izradu armiranobetonskih stepenica na pristupu sportskim terenima iz Sportske ulice. Beton C20/25, granulat promjera 0-16mm, otporan na djelovanje mraza, habanje i soli za otapanje (razred izloženosti xf4). Zbijanje i njega betona uključeni. Njega betona curing premazom za spriječavanje evaporacije vode iz svježeg i mladog betona počinje odmah. Izvođač će prije ugradnje betona dostaviti recepturu licencirane betonare. Ugradnja betona na prethodno pripremljenu podlogu (šljunak). Sve prema glavnom projektu(detalj stepenica).</t>
  </si>
  <si>
    <t>SVEUKUPNO</t>
  </si>
  <si>
    <t>geotekstil</t>
  </si>
  <si>
    <t>demontaža i montaža  stupa za stjegove</t>
  </si>
  <si>
    <t>Mehaničko uklanjanje, odvoz te deponiranje  asfalta i opločnika  te posteljice (šljunak i ostali slojevi) postojećih pješačkih staza do potrebne dubine iskopa od  45 cm. Površina postojećih pješačkih staza 309m2.</t>
  </si>
  <si>
    <t>ZEMLJANI RADOVI</t>
  </si>
  <si>
    <t>3.0.</t>
  </si>
  <si>
    <t>3.1.</t>
  </si>
  <si>
    <t>3.2.</t>
  </si>
  <si>
    <t>3.3.</t>
  </si>
  <si>
    <t>3.4.</t>
  </si>
  <si>
    <t>3.6.</t>
  </si>
  <si>
    <t>3.7.</t>
  </si>
  <si>
    <t>3.8.</t>
  </si>
  <si>
    <t>3.9.</t>
  </si>
  <si>
    <t>3.10.</t>
  </si>
  <si>
    <t>3.11.</t>
  </si>
  <si>
    <t>3.12.</t>
  </si>
  <si>
    <t>3.13.</t>
  </si>
  <si>
    <t>3.15.</t>
  </si>
  <si>
    <t>3.16.</t>
  </si>
  <si>
    <t>3.17.</t>
  </si>
  <si>
    <t>3.18.</t>
  </si>
  <si>
    <t>3.19.</t>
  </si>
  <si>
    <t>3.20.</t>
  </si>
  <si>
    <t>ZEMLJANI RADOVI UKUPNO</t>
  </si>
  <si>
    <t>=</t>
  </si>
  <si>
    <t>TROŠKOVNIK</t>
  </si>
  <si>
    <t>Nabava, transport, nasipavanje i strojno zbijanje kamenog materijala granulacije Ø0-63mm u sloju debljine 30 cm u zbijenom stanju, modul stišljivosti 40MN/m2. Zbijanje izvesti u dva sloja od po 15 cm u zbijenom stanju(pozicije određene projektom). Površina ispod pješačkih staza na kojoj se vrši zbijanje je 1162m2, a površina ispod temelja klupa je 42,51m2.</t>
  </si>
  <si>
    <t>Izrada i postavljanje jednostrane drvene oplate uz rubove pješačkih staza.Točna pozicija određena projektom. Duljina poteza postavljanja oplate je 342,13m´, visina oplate 20cm.</t>
  </si>
  <si>
    <r>
      <rPr>
        <sz val="12"/>
        <rFont val="Arial"/>
        <family val="2"/>
        <charset val="238"/>
      </rPr>
      <t>Uređenja građevinskih čestica k.č. 1900/1, 1899/1, 1885/1, k.o. Ivanić-Grad</t>
    </r>
    <r>
      <rPr>
        <b/>
        <sz val="12"/>
        <rFont val="Arial"/>
        <family val="2"/>
        <charset val="238"/>
      </rPr>
      <t xml:space="preserve">
</t>
    </r>
  </si>
  <si>
    <t>RADOVI UKLANJANJA</t>
  </si>
  <si>
    <t>1.1.</t>
  </si>
  <si>
    <t>1.2.</t>
  </si>
  <si>
    <r>
      <rPr>
        <b/>
        <u/>
        <sz val="12"/>
        <rFont val="Arial"/>
        <family val="2"/>
        <charset val="238"/>
      </rPr>
      <t>NAPOMENA:</t>
    </r>
    <r>
      <rPr>
        <sz val="12"/>
        <rFont val="Arial"/>
        <family val="2"/>
        <charset val="238"/>
      </rPr>
      <t xml:space="preserve"> Sve radove izvesti prema općim tehničkim uvjetima. Sve radove izvoditi na način da se vodi briga o postojećim instalacijama unutar obuhvata izvođenja radova. Izvođač je zadužen za izradu Elaborata zaštite na radu.</t>
    </r>
  </si>
  <si>
    <t xml:space="preserve">Strojni iskop humusa i zemlje III. kategorije u sloju debljine 45 cm, na mjestu pješačkih staza te razastiranje zemlje od iskopa na lokaciji i do visina predviđenih glavnim projektom te prema uputi nadzornog inženjera. U cijenu uključen i odvoz viška iskopanog materijala nakon razastiranja na deponij udaljen do 5 km od gradilišta. Površina na kojoj se vrši iskop 849m2. </t>
  </si>
  <si>
    <t xml:space="preserve">Ručni iskop humusa i zemlje III. kategorije u sloju debljine 65cm cm na mjestu temelja klupa te razastiranje zemlje od iskopa na lokaciji i do visina predviđenih glavnim projektom i na mjesta predviđena projektom te prema uputi nadzornog inženjera. U cijenu uključen i odvoz viška iskopanog materijala nakon razastiranja na deponij udaljen do 5 km od gradilišta. </t>
  </si>
  <si>
    <t>ukupno:</t>
  </si>
  <si>
    <t xml:space="preserve">Ručni iskop humusa i zemlje III. kategorije u sloju debljine 50cm cm na mjestu temelja klupe te razastiranje zemlje od iskopa na lokaciji i do visina predviđenih glavnim projektom te prema uputi nadzornog inženjera. U cijenu uključen i odvoz viška iskopanog materijala nakon razastiranja na deponij udaljen do 5 km od gradilišta. </t>
  </si>
  <si>
    <t xml:space="preserve">Ručni iskop humusa i zemlje III. kategorije u sloju debljine 65-95cm cm na mjestu temelja klupa te razastiranje zemlje od iskopa na lokaciji i do visina predviđenih glavnim projektom i na mjesta predviđena projektom te prema uputi nadzornog inženjera. U cijenu uključen i odvoz viška iskopanog materijala nakon razastiranja na deponij udaljen do 5 km od gradilišta. </t>
  </si>
  <si>
    <t xml:space="preserve">Ručni iskop humusa i zemlje III. kategorije u sloju debljine 86cm cm na mjestu temelja sunčališta te razastiranje zemlje od iskopa na lokaciji i do visina predviđenih glavnim projektom i na mjesta predviđena projektom te prema uputi nadzornog inženjera. U cijenu uključen i odvoz viška iskopanog materijala nakon razastiranja na deponij udaljen do 5 km od gradilišta. </t>
  </si>
  <si>
    <t>Dobava i ugradnja geotekstila (300g/m2) u slojeve podloge pješačke staze te klupa, sunčališta i oko drenažnih cijevi(prema detaljima projekta). Površina ispod pješačkih staza 1158m2, ostali dijelovi 141m2.</t>
  </si>
  <si>
    <t>UKUPNO</t>
  </si>
  <si>
    <t>Dobava i ugradnja betona - hodna ploha pješačkih staza. Dopremanje betona mikserom s pumpom. Beton je razreda čvrstoće C20/25, granulat promjera 0-16mm (d= 15 cm), otporan na djelovanje mraza, habanje i soli za otapanje (razred izloženosti xf4) i dodatkom polipropilenskih vlakana za mikroarmiranje (tipa Anticrack HD) u količini od1000 g/m3 betona. Zbijanje i njega betona uključeni. Njega betona curing premazom za spriječavanje evaporacije vode iz svježeg i mladog betona počinje odmah. Izvođač će prije ugradnje betona dostaviti recepturu licencirane betonare. Obračun po m3 ugrađenog betona. Završna protuklizna obrada metlanjem. Zarezivanje reški u betonu ( reške dubine 3 cm, širine 2 cm) kako bi se postigla potrebna dilatacija izvesti prema projektu i maksimalne površine dijelova između dilatacija staza je  25m2.</t>
  </si>
  <si>
    <t>Dobava i ugradnja betona - klupe i sunčalište. Dopremanje betona mikserom s pumpom. Beton je razreda čvrstoće C20/25, granulat promjera 0-16mm (d= 20 cm), otporan na djelovanje mraza, habanje i soli za otapanje (razred izloženosti xf4) i dodatkom 800 grama staklenih vlakana za armiranje (tipa Anticrack HD) po m3 betona. Zbijanje i njega betona uključeni. Njega betona curing premazom za spriječavanje evaporacije vode iz svježeg i mladog betona počinje odmah. Izvođač će prije ugradnje betona dostaviti recepturu licencirane betonare. Kod ugradnje osigurati glatkoću gotovih betonskih ploha i strojno , mehanički obraditi  rubove sjednih ploha (lagano zaobliti r=2cm). Obračun po m3 ugrađenog betona. Zarezivanje reški u betonu ( reške dubine 3 cm, širine 2 cm) kako bi se postigla potrebna dilatacija, izvesti prema detaljima A,B,C,D,E.</t>
  </si>
  <si>
    <t>Dobava i ugradnja dekorativnog kamenog materijala ispod sjedišta klupa (debljina sloja 5 cm, površina koja se nasipava 28,25m2). Kameni materijal promjera 32-63mm. Boja prema izboru investitora.</t>
  </si>
  <si>
    <t>Izrada armiranobetonskog temelja za postavljanje stupova za stjegove uz kačaljku uz sjeverno pročelje zgrade INA d.o.o. Nabava i Izrada drvene oplate, postavljanje rebraste armature B500B, nabava, transport i ugradnja betona. Beton C20/25, granulat promjera 0-16mm, otporan na djelovanje mraza, habanje i soli za otapanje (razred izloženosti xf4). Zbijanje i njega betona uključeni. Njega betona curing premazom za spriječavanje evaporacije vode iz svježeg i mladog betona počinje odmah. Izvođač će prije ugradnje betona dostaviti recepturu licencirane betonare. Ugradnja betona na prethodno pripremljenu podlogu (šljunak). Sve prema glavnom projektu(detalj postolja sa stjegovima).Dimenzije temelja 600x50cm visine 80 cm. izvan razine okolnog terena povišen za 20 cm.</t>
  </si>
  <si>
    <t>Uklanjanje i zbrinjavanje niskog zelenila (tipa grm). Pozicija određena projektom uklanjanja.</t>
  </si>
  <si>
    <t>Uklanjanje i zbrinjavanje postojećeg  visokog zelenila (tipa drvo visine oko 20 metara); točne pozicije prema glavnom projektu.</t>
  </si>
  <si>
    <t xml:space="preserve">Ručni iskop humusa i zemlje III.kat na mjestu ugradnje drenažnih cijevi.Dubina iskopa 20cm, širina rova 20cm. Ukupna duljina rovova 43m. U cijenu uključen i odvoz viška iskopanog materijala nakon razastiranja na deponij udaljen do 5 km od gradilišta. </t>
  </si>
  <si>
    <t>Uklanjanje temelja stupova i demontaža stupova za podizanje stijegova . AB temelj širine 50cm, duljine 5metara,. Točna dubina temelja  koji se uklanja će se utvrditi na terenu.  U cijenu uključen  odvoz i zbrinjavanje viška iskopanog materijala  na deponij udaljen do 5 km od gradilišta. Stupove za stjegove privremeno deponirati na mjesto koje odredi investitor, ukupno 4 komada.</t>
  </si>
  <si>
    <t>Ručni iskop humusa i zemlje III.kat na mjestu izrade temelja za stupove za stjegove.Dubina iskopa 80cm, širina rova 50cm. Ukupna duljina rova 6m.   U cijenu uključen  odvoz i zbrinjavanje viška iskopanog materijala  na deponij udaljen do 5 km od gradilišta.</t>
  </si>
  <si>
    <t>Nabava, transport, nasipavanje i strojno zbijanje kamenog materijala granulacije Ø0-63mm u sloju debljine 15 cm u zbijenom stanju, modul stišljivosti 40MN/m2. na mjestu temelja sunčališta i kao podloga AB ploče sunčalište. Površina na kojoj se zbija 22,10m2</t>
  </si>
  <si>
    <t>Dobava i ugradnja materijala za dilataciju ekstrudirani polistiren tipa Okipor ili jednakovrijedan proizvod _____________________________________  između betona pješačkih staza i drugih betonskih elemenata (temelj klupa i sunčališta, kontakt s rubnjacima postojećih staza, uz zgradu Ina-e) prema projektu ugradnje. Materijal za dilataciju rezati u trake debljine 2 cm, širine 15cm. Duljina linije postavljanja 140m. Također ugraditi  ploču u prostor dilatacije između dva dijela klupe, širina dilatacije 2cm ( detalj D- površina dilatacije 0,8x0,77m)</t>
  </si>
  <si>
    <t>Dobava i ugradnja fleksibilne perforirane drenažne cijev od PVC-a, između temelja klupa i zelenih površina. Cijev DX-80, D80/72MM, (duljina ugrađene cijevi 55,11m) Zatrpavanje cijevi šljunkom granulat 0-63mm (površina presjeka za kameni materijal 0,013m2 odnosno 0,55m3 šljunka ). Cijev zaštićena geotekstilom - opisano u stavci troškovnika 3.1.</t>
  </si>
  <si>
    <t>komad</t>
  </si>
  <si>
    <t xml:space="preserve">   </t>
  </si>
  <si>
    <t xml:space="preserve"> </t>
  </si>
  <si>
    <t>sjeme trave</t>
  </si>
  <si>
    <t>2.8.</t>
  </si>
  <si>
    <t>3.14.</t>
  </si>
  <si>
    <t>Acer saccharinum  (visina 300-400m)</t>
  </si>
  <si>
    <t>Acer platanoides (visina 350-400cm)</t>
  </si>
  <si>
    <t>Acer platanoides 'Crimson sentry' (visina 250-300cm)</t>
  </si>
  <si>
    <t>Acer pseudoplatanus  'Leopoldi' (visina 200-250cm)</t>
  </si>
  <si>
    <t xml:space="preserve">Acer tataricum subsp. Ginala Wesm.                     (visina 350-400cm) </t>
  </si>
  <si>
    <t>Acer negundo "Flamingo" (visina 350-400cm)</t>
  </si>
  <si>
    <t>Acer palmatum "Atropurpureum" (visina200-250cm)</t>
  </si>
  <si>
    <t xml:space="preserve">Acer campestre  (visina 350-400cm)                                             </t>
  </si>
  <si>
    <t>Dobava sadnica i sjemenja te sadnja/sijanje trave i visokog drveća kako bi se hortikulturno uredile zelene površine u zoni izvođenja radova. Vrste visokog drveća su iz porodice Acera, izvođač mora dati certifikat koji potvrđuje porijeklo stabla i posebno njegovo zdravstveno stanje, izdano od strane ovlaštene tvrtke.  U cijenu su uključeni svi potrebni pripadajući radovi: ručni iskop jame za sadnju stabla, punjenje sadne jame plodnom humusnom zemljom, sadnja stabala, dodavanje mineranog gnojiva, jednokratno zalijevanje,a nakon sadnje sadnice stabala će se  učvršćivati  sa 3 tokarena impregnirana kolca Ø8 cm, visine oko 2,0 m, vezivanje jutenom trakom. Vrsta sjemena trave je travna smjesa tipa Travna smjesa park univerzalnog tipa ili jednakovrijedan proizvod: ______________________________________ Sadnja trave prema pravilima struke.Izvođač mora dati certifikat koji potvrđuje porijeklo sjemena i posebno njegovo zdravstveno stanje, izdano od strane ovlaštene tvrtke.</t>
  </si>
  <si>
    <t>REKAPITULACIJA</t>
  </si>
  <si>
    <t xml:space="preserve">Izrada, dobava i montaža drvene obloge sjedne plohe klupa i sunčališta. Obloga od dasaka na potkonstrukciji, sve od sibirskog ariša AB kvalitete (letve 20x95mm) duljine prema detaljima glavnog projekta. Montaža na  betonsku konstrukciju klupa i sunčališta. Uključena završna obrada zaštitnim uljem (tipa Bioptin) ili jednakovrijedan proizvod  ______________________ i pričvrsni elementi-prokrom vijci, sidra i šarafi.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</si>
</sst>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8" x14ac:knownFonts="1">
    <font>
      <sz val="10"/>
      <name val="Arial"/>
      <charset val="238"/>
    </font>
    <font>
      <sz val="8"/>
      <name val="Arial"/>
      <family val="2"/>
      <charset val="238"/>
    </font>
    <font>
      <b/>
      <sz val="12"/>
      <name val="Arial"/>
      <family val="2"/>
      <charset val="238"/>
    </font>
    <font>
      <sz val="12"/>
      <name val="Arial"/>
      <family val="2"/>
      <charset val="238"/>
    </font>
    <font>
      <b/>
      <u/>
      <sz val="12"/>
      <name val="Arial"/>
      <family val="2"/>
      <charset val="238"/>
    </font>
    <font>
      <sz val="10"/>
      <name val="Arial"/>
      <family val="2"/>
      <charset val="238"/>
    </font>
    <font>
      <sz val="14"/>
      <name val="Arial"/>
      <family val="2"/>
      <charset val="238"/>
    </font>
    <font>
      <b/>
      <sz val="16"/>
      <name val="Arial"/>
      <family val="2"/>
      <charset val="23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s>
  <cellStyleXfs count="2">
    <xf numFmtId="0" fontId="0" fillId="0" borderId="0"/>
    <xf numFmtId="43" fontId="5" fillId="0" borderId="0" applyFont="0" applyFill="0" applyBorder="0" applyAlignment="0" applyProtection="0"/>
  </cellStyleXfs>
  <cellXfs count="114">
    <xf numFmtId="0" fontId="0" fillId="0" borderId="0" xfId="0"/>
    <xf numFmtId="0" fontId="2"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vertical="top" wrapText="1"/>
    </xf>
    <xf numFmtId="0" fontId="4" fillId="0" borderId="0" xfId="0" applyFont="1" applyBorder="1" applyAlignment="1">
      <alignment horizontal="center" vertical="center"/>
    </xf>
    <xf numFmtId="4" fontId="3" fillId="0" borderId="0" xfId="0" applyNumberFormat="1" applyFont="1" applyAlignment="1">
      <alignment horizontal="center"/>
    </xf>
    <xf numFmtId="4" fontId="3" fillId="0" borderId="0" xfId="0" applyNumberFormat="1" applyFont="1" applyBorder="1" applyAlignment="1">
      <alignment horizontal="center"/>
    </xf>
    <xf numFmtId="0" fontId="4" fillId="0" borderId="0" xfId="0" applyFont="1" applyAlignment="1">
      <alignment horizontal="center" vertical="center"/>
    </xf>
    <xf numFmtId="0" fontId="3" fillId="0" borderId="7" xfId="0" applyFont="1" applyBorder="1" applyAlignment="1">
      <alignment horizontal="center"/>
    </xf>
    <xf numFmtId="4" fontId="3" fillId="0" borderId="7" xfId="0" applyNumberFormat="1" applyFont="1" applyBorder="1" applyAlignment="1">
      <alignment horizontal="center"/>
    </xf>
    <xf numFmtId="4" fontId="3" fillId="0" borderId="7" xfId="0" applyNumberFormat="1" applyFont="1" applyBorder="1" applyAlignment="1">
      <alignment horizontal="center" vertical="center"/>
    </xf>
    <xf numFmtId="4" fontId="3" fillId="0" borderId="8" xfId="0" applyNumberFormat="1" applyFont="1" applyBorder="1" applyAlignment="1">
      <alignment horizontal="center"/>
    </xf>
    <xf numFmtId="4"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4" fontId="3" fillId="0" borderId="10" xfId="0" applyNumberFormat="1" applyFont="1" applyBorder="1" applyAlignment="1">
      <alignment horizontal="center"/>
    </xf>
    <xf numFmtId="0" fontId="3" fillId="0" borderId="0" xfId="0" applyFont="1" applyBorder="1" applyAlignment="1">
      <alignment horizontal="right" vertical="top" wrapText="1"/>
    </xf>
    <xf numFmtId="0" fontId="3" fillId="0" borderId="0" xfId="0" applyFont="1" applyAlignment="1">
      <alignment horizontal="left" wrapText="1"/>
    </xf>
    <xf numFmtId="0" fontId="3" fillId="0" borderId="0" xfId="0" applyFont="1" applyAlignment="1">
      <alignment horizontal="right" vertical="top"/>
    </xf>
    <xf numFmtId="0" fontId="3" fillId="0" borderId="0" xfId="0" applyFont="1"/>
    <xf numFmtId="2" fontId="3" fillId="0" borderId="0" xfId="0" applyNumberFormat="1" applyFont="1"/>
    <xf numFmtId="0" fontId="3" fillId="0" borderId="0" xfId="0" applyFont="1" applyAlignment="1">
      <alignment vertical="top"/>
    </xf>
    <xf numFmtId="2" fontId="3" fillId="0" borderId="0" xfId="0" applyNumberFormat="1" applyFont="1" applyBorder="1" applyAlignment="1">
      <alignment vertical="top"/>
    </xf>
    <xf numFmtId="0" fontId="3" fillId="0" borderId="1" xfId="0" applyFont="1" applyBorder="1" applyAlignment="1">
      <alignment horizontal="center" vertical="top"/>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xf>
    <xf numFmtId="4" fontId="3" fillId="0" borderId="1" xfId="0" applyNumberFormat="1" applyFont="1" applyBorder="1" applyAlignment="1">
      <alignment horizontal="center"/>
    </xf>
    <xf numFmtId="0" fontId="3" fillId="0" borderId="2" xfId="0" applyFont="1" applyBorder="1" applyAlignment="1">
      <alignment horizontal="center" vertical="top"/>
    </xf>
    <xf numFmtId="2" fontId="3" fillId="0" borderId="2" xfId="0" applyNumberFormat="1" applyFont="1" applyBorder="1" applyAlignment="1">
      <alignment horizontal="center" vertical="center"/>
    </xf>
    <xf numFmtId="2" fontId="3" fillId="0" borderId="2" xfId="0" applyNumberFormat="1" applyFont="1" applyBorder="1" applyAlignment="1">
      <alignment horizontal="center"/>
    </xf>
    <xf numFmtId="4" fontId="3" fillId="0" borderId="2" xfId="0" applyNumberFormat="1" applyFont="1" applyBorder="1" applyAlignment="1">
      <alignment horizontal="center"/>
    </xf>
    <xf numFmtId="0" fontId="3" fillId="0" borderId="3" xfId="0" applyFont="1" applyBorder="1" applyAlignment="1">
      <alignment horizontal="center" vertical="top"/>
    </xf>
    <xf numFmtId="2" fontId="3" fillId="0" borderId="3" xfId="0" applyNumberFormat="1" applyFont="1" applyBorder="1" applyAlignment="1">
      <alignment horizontal="center" vertical="center"/>
    </xf>
    <xf numFmtId="2" fontId="3" fillId="0" borderId="3" xfId="0" applyNumberFormat="1" applyFont="1" applyBorder="1" applyAlignment="1">
      <alignment horizontal="center"/>
    </xf>
    <xf numFmtId="4" fontId="3" fillId="0" borderId="3" xfId="0" applyNumberFormat="1" applyFont="1" applyBorder="1" applyAlignment="1">
      <alignment horizontal="center"/>
    </xf>
    <xf numFmtId="0" fontId="3" fillId="0" borderId="7" xfId="0" applyFont="1" applyBorder="1"/>
    <xf numFmtId="0" fontId="3" fillId="0" borderId="0" xfId="0" applyFont="1" applyBorder="1"/>
    <xf numFmtId="2" fontId="3" fillId="0" borderId="0" xfId="0" applyNumberFormat="1" applyFont="1" applyBorder="1" applyAlignment="1">
      <alignment horizontal="center"/>
    </xf>
    <xf numFmtId="2" fontId="3" fillId="0" borderId="0" xfId="0" applyNumberFormat="1" applyFont="1" applyBorder="1"/>
    <xf numFmtId="0" fontId="3" fillId="0" borderId="0" xfId="0" applyFont="1" applyFill="1" applyAlignment="1">
      <alignment horizontal="left" wrapText="1"/>
    </xf>
    <xf numFmtId="43" fontId="3" fillId="0" borderId="0" xfId="1" applyFont="1" applyAlignment="1">
      <alignment horizontal="center" wrapText="1"/>
    </xf>
    <xf numFmtId="4" fontId="3" fillId="0" borderId="10" xfId="0" applyNumberFormat="1" applyFont="1" applyBorder="1" applyAlignment="1">
      <alignment horizontal="center" vertical="top"/>
    </xf>
    <xf numFmtId="4" fontId="3" fillId="0" borderId="0" xfId="0" applyNumberFormat="1" applyFont="1" applyBorder="1" applyAlignment="1">
      <alignment horizontal="center" vertical="top"/>
    </xf>
    <xf numFmtId="0" fontId="3" fillId="0" borderId="7" xfId="0" applyFont="1" applyBorder="1" applyAlignment="1">
      <alignment horizontal="left" wrapText="1"/>
    </xf>
    <xf numFmtId="0" fontId="3" fillId="0" borderId="10" xfId="0" applyFont="1" applyBorder="1" applyAlignment="1">
      <alignment horizontal="right" vertical="top" wrapText="1"/>
    </xf>
    <xf numFmtId="0" fontId="3" fillId="0" borderId="10" xfId="0" applyFont="1" applyBorder="1" applyAlignment="1">
      <alignment horizontal="center"/>
    </xf>
    <xf numFmtId="43" fontId="3" fillId="0" borderId="0" xfId="1" applyNumberFormat="1" applyFont="1" applyAlignment="1">
      <alignment wrapText="1"/>
    </xf>
    <xf numFmtId="0" fontId="3" fillId="0" borderId="0" xfId="0" applyFont="1" applyAlignment="1">
      <alignment horizontal="center" wrapText="1"/>
    </xf>
    <xf numFmtId="0" fontId="3" fillId="0" borderId="0" xfId="0" applyFont="1" applyBorder="1" applyAlignment="1">
      <alignment horizontal="center"/>
    </xf>
    <xf numFmtId="0" fontId="3" fillId="0" borderId="0" xfId="0" applyFont="1" applyFill="1" applyAlignment="1">
      <alignment horizontal="center"/>
    </xf>
    <xf numFmtId="4" fontId="3" fillId="0" borderId="0" xfId="0" applyNumberFormat="1" applyFont="1" applyFill="1" applyAlignment="1">
      <alignment horizontal="center"/>
    </xf>
    <xf numFmtId="4" fontId="3" fillId="0" borderId="0" xfId="0" applyNumberFormat="1" applyFont="1" applyFill="1" applyBorder="1" applyAlignment="1">
      <alignment horizontal="center"/>
    </xf>
    <xf numFmtId="2" fontId="3" fillId="0" borderId="0" xfId="0" applyNumberFormat="1" applyFont="1" applyAlignment="1">
      <alignment horizontal="center"/>
    </xf>
    <xf numFmtId="16" fontId="3" fillId="0" borderId="0" xfId="0" applyNumberFormat="1" applyFont="1" applyFill="1" applyAlignment="1">
      <alignment horizontal="center" vertical="top"/>
    </xf>
    <xf numFmtId="0" fontId="6" fillId="0" borderId="7" xfId="0" applyFont="1" applyBorder="1" applyAlignment="1">
      <alignment horizontal="right" vertical="top"/>
    </xf>
    <xf numFmtId="2" fontId="3" fillId="0" borderId="7" xfId="0" applyNumberFormat="1" applyFont="1" applyBorder="1" applyAlignment="1">
      <alignment horizontal="center"/>
    </xf>
    <xf numFmtId="0" fontId="2" fillId="0" borderId="0" xfId="0" applyFont="1" applyAlignment="1">
      <alignment horizontal="center" vertical="center"/>
    </xf>
    <xf numFmtId="17" fontId="3" fillId="0" borderId="0" xfId="0" applyNumberFormat="1" applyFont="1" applyFill="1" applyBorder="1" applyAlignment="1">
      <alignment horizontal="center" vertical="top"/>
    </xf>
    <xf numFmtId="0" fontId="3" fillId="0" borderId="0" xfId="0" applyFont="1" applyFill="1" applyAlignment="1">
      <alignment horizontal="right" vertical="top"/>
    </xf>
    <xf numFmtId="0" fontId="2" fillId="0" borderId="0" xfId="0" applyFont="1" applyFill="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2" fillId="0" borderId="0" xfId="0" applyFont="1" applyFill="1" applyBorder="1" applyAlignment="1">
      <alignment horizontal="center" vertical="center"/>
    </xf>
    <xf numFmtId="0" fontId="3" fillId="0" borderId="0" xfId="0" applyFont="1" applyFill="1" applyAlignment="1">
      <alignment horizontal="center" vertical="top"/>
    </xf>
    <xf numFmtId="0" fontId="3" fillId="0" borderId="11" xfId="0" applyFont="1" applyFill="1" applyBorder="1" applyAlignment="1">
      <alignment horizontal="center" vertical="top"/>
    </xf>
    <xf numFmtId="0" fontId="3" fillId="0" borderId="9" xfId="0" applyFont="1" applyFill="1" applyBorder="1" applyAlignment="1">
      <alignment horizontal="left" vertical="top"/>
    </xf>
    <xf numFmtId="0" fontId="3" fillId="0" borderId="0" xfId="0" applyFont="1" applyFill="1" applyBorder="1" applyAlignment="1">
      <alignment horizontal="center" vertical="top"/>
    </xf>
    <xf numFmtId="16" fontId="3" fillId="0" borderId="0" xfId="0" applyNumberFormat="1" applyFont="1" applyFill="1" applyBorder="1" applyAlignment="1">
      <alignment horizontal="center" vertical="top"/>
    </xf>
    <xf numFmtId="17" fontId="3" fillId="0" borderId="0" xfId="0" applyNumberFormat="1" applyFont="1" applyFill="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horizontal="right" vertical="top"/>
    </xf>
    <xf numFmtId="0" fontId="3" fillId="0" borderId="0" xfId="0" applyFont="1" applyAlignment="1">
      <alignment horizontal="right"/>
    </xf>
    <xf numFmtId="4" fontId="3" fillId="0" borderId="0" xfId="0" applyNumberFormat="1" applyFont="1" applyAlignment="1">
      <alignment horizontal="center" vertical="top"/>
    </xf>
    <xf numFmtId="43" fontId="3" fillId="0" borderId="8" xfId="1" applyFont="1" applyBorder="1" applyAlignment="1">
      <alignment horizontal="center"/>
    </xf>
    <xf numFmtId="0" fontId="6" fillId="0" borderId="0" xfId="0" applyFont="1" applyBorder="1" applyAlignment="1">
      <alignment horizontal="right" vertical="top"/>
    </xf>
    <xf numFmtId="43" fontId="3" fillId="0" borderId="0" xfId="1" applyFont="1" applyBorder="1" applyAlignment="1">
      <alignment horizontal="center"/>
    </xf>
    <xf numFmtId="0" fontId="3" fillId="0" borderId="10" xfId="0" applyFont="1" applyBorder="1" applyAlignment="1">
      <alignment horizontal="right" vertical="top"/>
    </xf>
    <xf numFmtId="0" fontId="3" fillId="0" borderId="10" xfId="0" applyFont="1" applyBorder="1" applyAlignment="1">
      <alignment horizontal="center" vertical="top"/>
    </xf>
    <xf numFmtId="0" fontId="3"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right" wrapText="1"/>
    </xf>
    <xf numFmtId="4" fontId="3" fillId="0" borderId="10" xfId="0" applyNumberFormat="1" applyFont="1" applyBorder="1" applyAlignment="1">
      <alignment horizontal="center" vertical="center"/>
    </xf>
    <xf numFmtId="0" fontId="3" fillId="0" borderId="0" xfId="0" applyFont="1" applyBorder="1" applyAlignment="1">
      <alignment horizontal="center" vertical="top"/>
    </xf>
    <xf numFmtId="17" fontId="3" fillId="0" borderId="0" xfId="0" applyNumberFormat="1"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right" vertical="center" wrapText="1"/>
    </xf>
    <xf numFmtId="0" fontId="3" fillId="0" borderId="7" xfId="0" applyFont="1" applyBorder="1" applyAlignment="1">
      <alignment horizontal="right"/>
    </xf>
    <xf numFmtId="0" fontId="6" fillId="0" borderId="7" xfId="0" applyFont="1" applyBorder="1" applyAlignment="1">
      <alignment horizontal="right" vertical="top" wrapText="1"/>
    </xf>
    <xf numFmtId="0" fontId="3" fillId="0" borderId="7" xfId="0" applyFont="1" applyBorder="1" applyAlignment="1">
      <alignment horizontal="right" wrapText="1"/>
    </xf>
    <xf numFmtId="0" fontId="3" fillId="0" borderId="11" xfId="0" applyFont="1" applyFill="1" applyBorder="1" applyAlignment="1">
      <alignment horizontal="right" vertical="top"/>
    </xf>
    <xf numFmtId="0" fontId="3" fillId="0" borderId="9" xfId="0" applyFont="1" applyFill="1" applyBorder="1" applyAlignment="1">
      <alignment horizontal="right" vertical="top"/>
    </xf>
    <xf numFmtId="0" fontId="3" fillId="0" borderId="11" xfId="0" applyFont="1" applyBorder="1" applyAlignment="1">
      <alignment horizontal="right" vertical="top"/>
    </xf>
    <xf numFmtId="43" fontId="3" fillId="0" borderId="8" xfId="1" applyFont="1" applyBorder="1" applyAlignment="1">
      <alignment horizontal="right"/>
    </xf>
    <xf numFmtId="0" fontId="3" fillId="0" borderId="0" xfId="0" applyFont="1" applyBorder="1" applyAlignment="1">
      <alignment horizontal="right"/>
    </xf>
    <xf numFmtId="0" fontId="2" fillId="0" borderId="0" xfId="0" applyFont="1" applyBorder="1" applyAlignment="1">
      <alignment horizontal="right"/>
    </xf>
    <xf numFmtId="43" fontId="3" fillId="0" borderId="0" xfId="1" applyFont="1" applyBorder="1"/>
    <xf numFmtId="43" fontId="3" fillId="0" borderId="12" xfId="1" applyFont="1" applyBorder="1"/>
    <xf numFmtId="0" fontId="3" fillId="0" borderId="10" xfId="0" applyFont="1" applyBorder="1" applyAlignment="1">
      <alignment horizontal="right" vertical="center" wrapText="1"/>
    </xf>
    <xf numFmtId="0" fontId="3" fillId="0" borderId="10" xfId="0" applyFont="1" applyBorder="1" applyAlignment="1">
      <alignment horizontal="center" vertical="center"/>
    </xf>
    <xf numFmtId="0" fontId="3" fillId="0" borderId="0" xfId="0" applyFont="1" applyBorder="1" applyAlignment="1">
      <alignment horizontal="right" vertical="top"/>
    </xf>
    <xf numFmtId="0" fontId="3" fillId="0" borderId="0" xfId="0" applyFont="1" applyBorder="1" applyAlignment="1">
      <alignment horizontal="justify" vertical="top" wrapText="1"/>
    </xf>
    <xf numFmtId="2" fontId="3" fillId="0" borderId="0" xfId="0" applyNumberFormat="1" applyFont="1" applyBorder="1" applyAlignment="1">
      <alignment horizontal="center" vertical="center"/>
    </xf>
    <xf numFmtId="0" fontId="3" fillId="0" borderId="0" xfId="0" applyFont="1" applyBorder="1" applyAlignment="1">
      <alignment horizontal="right" vertical="center" wrapText="1"/>
    </xf>
    <xf numFmtId="0" fontId="3" fillId="0" borderId="10"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wrapText="1" indent="1"/>
    </xf>
    <xf numFmtId="0" fontId="3" fillId="0" borderId="0" xfId="0" applyFont="1" applyAlignment="1">
      <alignment horizontal="left" indent="1"/>
    </xf>
    <xf numFmtId="0" fontId="7" fillId="0" borderId="0" xfId="0" applyFont="1" applyFill="1" applyBorder="1" applyAlignment="1">
      <alignment horizontal="center" vertical="top"/>
    </xf>
    <xf numFmtId="0" fontId="3" fillId="0" borderId="12" xfId="0" applyFont="1" applyBorder="1"/>
    <xf numFmtId="2" fontId="3" fillId="0" borderId="12" xfId="0" applyNumberFormat="1" applyFont="1" applyBorder="1"/>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tabSelected="1" view="pageLayout" topLeftCell="A167" zoomScale="85" zoomScaleNormal="100" zoomScaleSheetLayoutView="100" zoomScalePageLayoutView="85" workbookViewId="0">
      <selection activeCell="B184" sqref="B184"/>
    </sheetView>
  </sheetViews>
  <sheetFormatPr defaultColWidth="8.85546875" defaultRowHeight="15" x14ac:dyDescent="0.2"/>
  <cols>
    <col min="1" max="1" width="10.28515625" style="61" customWidth="1"/>
    <col min="2" max="2" width="53.42578125" style="22" customWidth="1"/>
    <col min="3" max="3" width="10" style="22" customWidth="1"/>
    <col min="4" max="4" width="12.28515625" style="23" customWidth="1"/>
    <col min="5" max="5" width="11.85546875" style="22" customWidth="1"/>
    <col min="6" max="6" width="21.28515625" style="23" customWidth="1"/>
    <col min="7" max="12" width="8.85546875" style="22"/>
    <col min="13" max="13" width="45.5703125" style="22" customWidth="1"/>
    <col min="14" max="16384" width="8.85546875" style="22"/>
  </cols>
  <sheetData>
    <row r="1" spans="1:9" ht="1.5" customHeight="1" x14ac:dyDescent="0.2"/>
    <row r="2" spans="1:9" hidden="1" x14ac:dyDescent="0.2"/>
    <row r="3" spans="1:9" ht="21" customHeight="1" x14ac:dyDescent="0.2">
      <c r="A3" s="108" t="s">
        <v>83</v>
      </c>
      <c r="B3" s="108"/>
      <c r="C3" s="108"/>
      <c r="D3" s="108"/>
      <c r="E3" s="108"/>
      <c r="F3" s="108"/>
    </row>
    <row r="4" spans="1:9" ht="21" customHeight="1" x14ac:dyDescent="0.2">
      <c r="A4" s="59"/>
      <c r="B4" s="59"/>
      <c r="C4" s="59"/>
      <c r="D4" s="59"/>
      <c r="E4" s="59"/>
      <c r="F4" s="3"/>
    </row>
    <row r="5" spans="1:9" ht="37.5" customHeight="1" x14ac:dyDescent="0.25">
      <c r="A5" s="109" t="s">
        <v>86</v>
      </c>
      <c r="B5" s="110"/>
      <c r="C5" s="110"/>
      <c r="D5" s="110"/>
      <c r="E5" s="110"/>
      <c r="F5" s="110"/>
    </row>
    <row r="6" spans="1:9" ht="16.5" customHeight="1" x14ac:dyDescent="0.2">
      <c r="A6" s="62"/>
      <c r="B6" s="1"/>
      <c r="C6" s="24"/>
      <c r="D6" s="25"/>
      <c r="E6" s="25"/>
      <c r="F6" s="25"/>
    </row>
    <row r="7" spans="1:9" s="5" customFormat="1" x14ac:dyDescent="0.2">
      <c r="A7" s="63" t="s">
        <v>0</v>
      </c>
      <c r="B7" s="26"/>
      <c r="C7" s="26" t="s">
        <v>2</v>
      </c>
      <c r="D7" s="27"/>
      <c r="E7" s="28" t="s">
        <v>5</v>
      </c>
      <c r="F7" s="29" t="s">
        <v>8</v>
      </c>
      <c r="G7" s="6"/>
      <c r="H7" s="6"/>
      <c r="I7" s="6"/>
    </row>
    <row r="8" spans="1:9" s="5" customFormat="1" x14ac:dyDescent="0.2">
      <c r="A8" s="64" t="s">
        <v>1</v>
      </c>
      <c r="B8" s="30" t="s">
        <v>9</v>
      </c>
      <c r="C8" s="30" t="s">
        <v>3</v>
      </c>
      <c r="D8" s="31" t="s">
        <v>4</v>
      </c>
      <c r="E8" s="32" t="s">
        <v>6</v>
      </c>
      <c r="F8" s="33" t="s">
        <v>6</v>
      </c>
      <c r="G8" s="6"/>
      <c r="H8" s="6"/>
      <c r="I8" s="6"/>
    </row>
    <row r="9" spans="1:9" s="5" customFormat="1" x14ac:dyDescent="0.2">
      <c r="A9" s="65"/>
      <c r="B9" s="34"/>
      <c r="C9" s="34"/>
      <c r="D9" s="35"/>
      <c r="E9" s="36" t="s">
        <v>7</v>
      </c>
      <c r="F9" s="37" t="s">
        <v>7</v>
      </c>
      <c r="G9" s="6"/>
      <c r="H9" s="6"/>
      <c r="I9" s="6"/>
    </row>
    <row r="10" spans="1:9" s="5" customFormat="1" ht="70.150000000000006" customHeight="1" x14ac:dyDescent="0.2">
      <c r="A10" s="107" t="s">
        <v>90</v>
      </c>
      <c r="B10" s="107"/>
      <c r="C10" s="107"/>
      <c r="D10" s="107"/>
      <c r="E10" s="107"/>
      <c r="F10" s="107"/>
      <c r="G10" s="51"/>
      <c r="H10" s="51"/>
      <c r="I10" s="51"/>
    </row>
    <row r="11" spans="1:9" s="5" customFormat="1" ht="51.75" customHeight="1" x14ac:dyDescent="0.2">
      <c r="A11" s="66" t="s">
        <v>28</v>
      </c>
      <c r="B11" s="11" t="s">
        <v>26</v>
      </c>
      <c r="C11" s="2"/>
      <c r="D11" s="3"/>
      <c r="E11" s="3"/>
      <c r="F11" s="3"/>
    </row>
    <row r="12" spans="1:9" ht="12" customHeight="1" x14ac:dyDescent="0.2">
      <c r="A12" s="67"/>
      <c r="B12" s="11"/>
      <c r="C12" s="3"/>
      <c r="D12" s="3"/>
      <c r="E12" s="3"/>
      <c r="F12" s="3"/>
    </row>
    <row r="13" spans="1:9" ht="173.45" customHeight="1" x14ac:dyDescent="0.2">
      <c r="A13" s="67" t="s">
        <v>27</v>
      </c>
      <c r="B13" s="104" t="s">
        <v>25</v>
      </c>
      <c r="C13" s="20" t="s">
        <v>24</v>
      </c>
      <c r="D13" s="20">
        <v>1</v>
      </c>
      <c r="E13" s="9"/>
      <c r="F13" s="9"/>
    </row>
    <row r="14" spans="1:9" ht="23.45" customHeight="1" x14ac:dyDescent="0.2">
      <c r="A14" s="68"/>
      <c r="B14" s="92" t="s">
        <v>36</v>
      </c>
      <c r="C14" s="46"/>
      <c r="D14" s="46"/>
      <c r="E14" s="13"/>
      <c r="F14" s="15"/>
    </row>
    <row r="15" spans="1:9" ht="60" customHeight="1" x14ac:dyDescent="0.2">
      <c r="A15" s="66" t="s">
        <v>11</v>
      </c>
      <c r="B15" s="8" t="s">
        <v>87</v>
      </c>
      <c r="C15" s="20"/>
      <c r="D15" s="20"/>
      <c r="E15" s="42"/>
      <c r="F15" s="42"/>
    </row>
    <row r="17" spans="1:6" ht="41.45" customHeight="1" x14ac:dyDescent="0.2">
      <c r="A17" s="67" t="s">
        <v>88</v>
      </c>
      <c r="B17" s="104" t="s">
        <v>103</v>
      </c>
      <c r="C17" s="5" t="s">
        <v>19</v>
      </c>
      <c r="D17" s="9">
        <v>1</v>
      </c>
      <c r="E17" s="9"/>
      <c r="F17" s="9"/>
    </row>
    <row r="18" spans="1:6" ht="58.15" customHeight="1" x14ac:dyDescent="0.2">
      <c r="A18" s="67" t="s">
        <v>89</v>
      </c>
      <c r="B18" s="104" t="s">
        <v>104</v>
      </c>
      <c r="C18" s="5" t="s">
        <v>19</v>
      </c>
      <c r="D18" s="9">
        <v>4</v>
      </c>
      <c r="E18" s="9"/>
      <c r="F18" s="9"/>
    </row>
    <row r="19" spans="1:6" s="38" customFormat="1" ht="20.25" customHeight="1" x14ac:dyDescent="0.2">
      <c r="A19" s="69"/>
      <c r="B19" s="89" t="s">
        <v>17</v>
      </c>
      <c r="C19" s="12"/>
      <c r="D19" s="13"/>
      <c r="E19" s="14"/>
      <c r="F19" s="15"/>
    </row>
    <row r="20" spans="1:6" s="39" customFormat="1" ht="20.25" customHeight="1" x14ac:dyDescent="0.2">
      <c r="A20" s="73"/>
      <c r="B20" s="82"/>
      <c r="C20" s="51"/>
      <c r="D20" s="10"/>
      <c r="E20" s="16"/>
      <c r="F20" s="10"/>
    </row>
    <row r="21" spans="1:6" ht="60" customHeight="1" x14ac:dyDescent="0.2">
      <c r="A21" s="83" t="s">
        <v>12</v>
      </c>
      <c r="B21" s="8" t="s">
        <v>61</v>
      </c>
      <c r="C21" s="20"/>
      <c r="D21" s="20"/>
      <c r="E21" s="42"/>
      <c r="F21" s="42"/>
    </row>
    <row r="22" spans="1:6" ht="87.75" customHeight="1" x14ac:dyDescent="0.2">
      <c r="A22" s="4" t="s">
        <v>13</v>
      </c>
      <c r="B22" s="104" t="s">
        <v>60</v>
      </c>
      <c r="C22" s="5" t="s">
        <v>18</v>
      </c>
      <c r="D22" s="9">
        <f>309*0.45</f>
        <v>139.05000000000001</v>
      </c>
      <c r="E22" s="9"/>
      <c r="F22" s="9"/>
    </row>
    <row r="23" spans="1:6" ht="135.6" customHeight="1" x14ac:dyDescent="0.2">
      <c r="A23" s="4" t="s">
        <v>14</v>
      </c>
      <c r="B23" s="104" t="s">
        <v>91</v>
      </c>
      <c r="C23" s="5" t="s">
        <v>18</v>
      </c>
      <c r="D23" s="9">
        <f>849*0.45</f>
        <v>382.05</v>
      </c>
      <c r="E23" s="9"/>
      <c r="F23" s="9"/>
    </row>
    <row r="24" spans="1:6" ht="18" customHeight="1" x14ac:dyDescent="0.2">
      <c r="A24" s="63" t="s">
        <v>0</v>
      </c>
      <c r="B24" s="26"/>
      <c r="C24" s="26" t="s">
        <v>2</v>
      </c>
      <c r="D24" s="27"/>
      <c r="E24" s="28" t="s">
        <v>5</v>
      </c>
      <c r="F24" s="29" t="s">
        <v>8</v>
      </c>
    </row>
    <row r="25" spans="1:6" ht="18" customHeight="1" x14ac:dyDescent="0.2">
      <c r="A25" s="64" t="s">
        <v>1</v>
      </c>
      <c r="B25" s="30" t="s">
        <v>9</v>
      </c>
      <c r="C25" s="30" t="s">
        <v>3</v>
      </c>
      <c r="D25" s="31" t="s">
        <v>4</v>
      </c>
      <c r="E25" s="32" t="s">
        <v>6</v>
      </c>
      <c r="F25" s="33" t="s">
        <v>6</v>
      </c>
    </row>
    <row r="26" spans="1:6" ht="16.149999999999999" customHeight="1" x14ac:dyDescent="0.2">
      <c r="A26" s="65"/>
      <c r="B26" s="34"/>
      <c r="C26" s="34"/>
      <c r="D26" s="35"/>
      <c r="E26" s="36" t="s">
        <v>7</v>
      </c>
      <c r="F26" s="37" t="s">
        <v>7</v>
      </c>
    </row>
    <row r="27" spans="1:6" ht="16.149999999999999" customHeight="1" x14ac:dyDescent="0.2">
      <c r="A27" s="70"/>
      <c r="B27" s="86"/>
      <c r="C27" s="86"/>
      <c r="D27" s="105"/>
      <c r="E27" s="40"/>
      <c r="F27" s="10"/>
    </row>
    <row r="28" spans="1:6" ht="138" customHeight="1" x14ac:dyDescent="0.2">
      <c r="A28" s="4" t="s">
        <v>15</v>
      </c>
      <c r="B28" s="104" t="s">
        <v>92</v>
      </c>
      <c r="D28" s="9"/>
      <c r="E28" s="9"/>
      <c r="F28" s="9"/>
    </row>
    <row r="29" spans="1:6" ht="14.45" customHeight="1" x14ac:dyDescent="0.2">
      <c r="A29" s="4"/>
      <c r="B29" s="19"/>
      <c r="D29" s="9"/>
      <c r="E29" s="9"/>
      <c r="F29" s="9"/>
    </row>
    <row r="30" spans="1:6" ht="19.149999999999999" customHeight="1" x14ac:dyDescent="0.2">
      <c r="A30" s="4"/>
      <c r="B30" s="84" t="s">
        <v>30</v>
      </c>
      <c r="C30" s="5" t="s">
        <v>18</v>
      </c>
      <c r="D30" s="55">
        <f>8.27*0.65</f>
        <v>5.3754999999999997</v>
      </c>
      <c r="E30" s="9"/>
      <c r="F30" s="9"/>
    </row>
    <row r="31" spans="1:6" ht="22.9" customHeight="1" x14ac:dyDescent="0.2">
      <c r="A31" s="4"/>
      <c r="B31" s="84" t="s">
        <v>31</v>
      </c>
      <c r="C31" s="5" t="s">
        <v>18</v>
      </c>
      <c r="D31" s="55">
        <f>5.34*0.65</f>
        <v>3.4710000000000001</v>
      </c>
      <c r="E31" s="9"/>
      <c r="F31" s="9"/>
    </row>
    <row r="32" spans="1:6" ht="24.6" customHeight="1" x14ac:dyDescent="0.2">
      <c r="A32" s="4"/>
      <c r="B32" s="84" t="s">
        <v>32</v>
      </c>
      <c r="C32" s="5" t="s">
        <v>18</v>
      </c>
      <c r="D32" s="55">
        <f>7.98*0.65</f>
        <v>5.1870000000000003</v>
      </c>
      <c r="E32" s="9"/>
      <c r="F32" s="9"/>
    </row>
    <row r="33" spans="1:6" ht="22.9" customHeight="1" x14ac:dyDescent="0.2">
      <c r="A33" s="21"/>
      <c r="B33" s="75" t="s">
        <v>33</v>
      </c>
      <c r="C33" s="5" t="s">
        <v>18</v>
      </c>
      <c r="D33" s="55">
        <f>9.96*0.65</f>
        <v>6.4740000000000011</v>
      </c>
    </row>
    <row r="34" spans="1:6" ht="24.6" customHeight="1" x14ac:dyDescent="0.2">
      <c r="A34" s="4"/>
      <c r="B34" s="101" t="s">
        <v>93</v>
      </c>
      <c r="C34" s="102" t="s">
        <v>18</v>
      </c>
      <c r="D34" s="85">
        <f>SUM(D30:D33)</f>
        <v>20.5075</v>
      </c>
      <c r="E34" s="85"/>
      <c r="F34" s="85"/>
    </row>
    <row r="35" spans="1:6" ht="24.6" customHeight="1" x14ac:dyDescent="0.2">
      <c r="A35" s="4"/>
      <c r="B35" s="106"/>
      <c r="C35" s="2"/>
      <c r="D35" s="16"/>
      <c r="E35" s="16"/>
      <c r="F35" s="16"/>
    </row>
    <row r="36" spans="1:6" ht="128.25" customHeight="1" x14ac:dyDescent="0.2">
      <c r="A36" s="4" t="s">
        <v>16</v>
      </c>
      <c r="B36" s="104" t="s">
        <v>94</v>
      </c>
      <c r="C36" s="5"/>
      <c r="D36" s="9"/>
      <c r="E36" s="9"/>
      <c r="F36" s="9"/>
    </row>
    <row r="37" spans="1:6" ht="22.9" customHeight="1" x14ac:dyDescent="0.2">
      <c r="A37" s="103"/>
      <c r="B37" s="97" t="s">
        <v>33</v>
      </c>
      <c r="C37" s="51" t="s">
        <v>18</v>
      </c>
      <c r="D37" s="40">
        <f>4.17*0.5</f>
        <v>2.085</v>
      </c>
      <c r="E37" s="10"/>
      <c r="F37" s="10"/>
    </row>
    <row r="38" spans="1:6" ht="22.9" customHeight="1" x14ac:dyDescent="0.2">
      <c r="A38" s="103"/>
      <c r="B38" s="97"/>
      <c r="C38" s="51"/>
      <c r="D38" s="40"/>
      <c r="E38" s="10"/>
      <c r="F38" s="10"/>
    </row>
    <row r="39" spans="1:6" ht="140.25" customHeight="1" x14ac:dyDescent="0.2">
      <c r="A39" s="4" t="s">
        <v>29</v>
      </c>
      <c r="B39" s="104" t="s">
        <v>95</v>
      </c>
      <c r="D39" s="9"/>
      <c r="E39" s="9"/>
      <c r="F39" s="9"/>
    </row>
    <row r="40" spans="1:6" s="39" customFormat="1" ht="22.9" customHeight="1" x14ac:dyDescent="0.2">
      <c r="A40" s="103"/>
      <c r="B40" s="97" t="s">
        <v>33</v>
      </c>
      <c r="C40" s="51" t="s">
        <v>18</v>
      </c>
      <c r="D40" s="40">
        <f>6.75*0.8</f>
        <v>5.4</v>
      </c>
      <c r="E40" s="10"/>
      <c r="F40" s="10"/>
    </row>
    <row r="41" spans="1:6" s="39" customFormat="1" ht="22.9" customHeight="1" x14ac:dyDescent="0.2">
      <c r="A41" s="103"/>
      <c r="B41" s="97"/>
      <c r="C41" s="51"/>
      <c r="D41" s="40"/>
      <c r="E41" s="10"/>
      <c r="F41" s="10"/>
    </row>
    <row r="42" spans="1:6" ht="141.75" customHeight="1" x14ac:dyDescent="0.2">
      <c r="A42" s="4" t="s">
        <v>37</v>
      </c>
      <c r="B42" s="104" t="s">
        <v>96</v>
      </c>
      <c r="D42" s="9"/>
      <c r="E42" s="9"/>
      <c r="F42" s="9"/>
    </row>
    <row r="43" spans="1:6" s="39" customFormat="1" ht="24.6" customHeight="1" x14ac:dyDescent="0.2">
      <c r="A43" s="86"/>
      <c r="B43" s="84" t="s">
        <v>34</v>
      </c>
      <c r="C43" s="51" t="s">
        <v>18</v>
      </c>
      <c r="D43" s="10">
        <v>9.16</v>
      </c>
      <c r="E43" s="10"/>
      <c r="F43" s="10"/>
    </row>
    <row r="44" spans="1:6" s="39" customFormat="1" ht="24.6" customHeight="1" x14ac:dyDescent="0.2">
      <c r="A44" s="86"/>
      <c r="B44" s="84"/>
      <c r="C44" s="51"/>
      <c r="D44" s="10"/>
      <c r="E44" s="10"/>
      <c r="F44" s="10"/>
    </row>
    <row r="45" spans="1:6" ht="94.5" customHeight="1" x14ac:dyDescent="0.2">
      <c r="A45" s="4" t="s">
        <v>38</v>
      </c>
      <c r="B45" s="104" t="s">
        <v>105</v>
      </c>
      <c r="C45" s="51"/>
      <c r="D45" s="10"/>
      <c r="E45" s="10"/>
      <c r="F45" s="10"/>
    </row>
    <row r="46" spans="1:6" ht="24.6" customHeight="1" x14ac:dyDescent="0.2">
      <c r="A46" s="86"/>
      <c r="B46" s="7"/>
      <c r="C46" s="51" t="s">
        <v>18</v>
      </c>
      <c r="D46" s="10">
        <v>1.72</v>
      </c>
      <c r="E46" s="10"/>
      <c r="F46" s="10"/>
    </row>
    <row r="47" spans="1:6" ht="24.6" customHeight="1" x14ac:dyDescent="0.2">
      <c r="A47" s="86"/>
      <c r="B47" s="7"/>
      <c r="C47" s="51"/>
      <c r="D47" s="10"/>
      <c r="E47" s="10"/>
      <c r="F47" s="10"/>
    </row>
    <row r="48" spans="1:6" ht="18" customHeight="1" x14ac:dyDescent="0.2">
      <c r="A48" s="63" t="s">
        <v>0</v>
      </c>
      <c r="B48" s="26"/>
      <c r="C48" s="26" t="s">
        <v>2</v>
      </c>
      <c r="D48" s="27"/>
      <c r="E48" s="28" t="s">
        <v>5</v>
      </c>
      <c r="F48" s="29" t="s">
        <v>8</v>
      </c>
    </row>
    <row r="49" spans="1:6" ht="18" customHeight="1" x14ac:dyDescent="0.2">
      <c r="A49" s="64" t="s">
        <v>1</v>
      </c>
      <c r="B49" s="30" t="s">
        <v>9</v>
      </c>
      <c r="C49" s="30" t="s">
        <v>3</v>
      </c>
      <c r="D49" s="31" t="s">
        <v>4</v>
      </c>
      <c r="E49" s="32" t="s">
        <v>6</v>
      </c>
      <c r="F49" s="33" t="s">
        <v>6</v>
      </c>
    </row>
    <row r="50" spans="1:6" ht="16.149999999999999" customHeight="1" x14ac:dyDescent="0.2">
      <c r="A50" s="65"/>
      <c r="B50" s="34"/>
      <c r="C50" s="34"/>
      <c r="D50" s="35"/>
      <c r="E50" s="36" t="s">
        <v>7</v>
      </c>
      <c r="F50" s="37" t="s">
        <v>7</v>
      </c>
    </row>
    <row r="51" spans="1:6" ht="24.6" customHeight="1" x14ac:dyDescent="0.2">
      <c r="A51" s="86"/>
      <c r="B51" s="7"/>
      <c r="C51" s="51"/>
      <c r="D51" s="10"/>
      <c r="E51" s="10"/>
      <c r="F51" s="10"/>
    </row>
    <row r="52" spans="1:6" ht="141.75" customHeight="1" x14ac:dyDescent="0.2">
      <c r="A52" s="86" t="s">
        <v>115</v>
      </c>
      <c r="B52" s="104" t="s">
        <v>106</v>
      </c>
      <c r="C52" s="51" t="s">
        <v>24</v>
      </c>
      <c r="D52" s="10">
        <v>1</v>
      </c>
      <c r="E52" s="10"/>
      <c r="F52" s="10"/>
    </row>
    <row r="53" spans="1:6" ht="24.6" customHeight="1" x14ac:dyDescent="0.2">
      <c r="A53" s="86"/>
      <c r="B53" s="7"/>
      <c r="C53" s="51"/>
      <c r="D53" s="10"/>
      <c r="E53" s="10"/>
      <c r="F53" s="10"/>
    </row>
    <row r="54" spans="1:6" ht="97.9" customHeight="1" x14ac:dyDescent="0.2">
      <c r="A54" s="87" t="s">
        <v>22</v>
      </c>
      <c r="B54" s="104" t="s">
        <v>107</v>
      </c>
      <c r="C54" s="51" t="s">
        <v>18</v>
      </c>
      <c r="D54" s="10">
        <v>2.4</v>
      </c>
      <c r="E54" s="10"/>
      <c r="F54" s="10"/>
    </row>
    <row r="55" spans="1:6" ht="30" customHeight="1" x14ac:dyDescent="0.2">
      <c r="A55" s="87"/>
      <c r="B55" s="7"/>
      <c r="C55" s="51"/>
      <c r="D55" s="10"/>
      <c r="E55" s="10"/>
      <c r="F55" s="10"/>
    </row>
    <row r="56" spans="1:6" ht="24.6" customHeight="1" x14ac:dyDescent="0.2">
      <c r="A56" s="88"/>
      <c r="B56" s="91" t="s">
        <v>81</v>
      </c>
      <c r="C56" s="12"/>
      <c r="D56" s="13"/>
      <c r="E56" s="13"/>
      <c r="F56" s="15"/>
    </row>
    <row r="57" spans="1:6" s="39" customFormat="1" ht="20.25" customHeight="1" x14ac:dyDescent="0.2">
      <c r="A57" s="73"/>
      <c r="B57" s="82"/>
      <c r="C57" s="51"/>
      <c r="D57" s="10"/>
      <c r="E57" s="16"/>
      <c r="F57" s="10"/>
    </row>
    <row r="58" spans="1:6" s="5" customFormat="1" ht="51.75" customHeight="1" x14ac:dyDescent="0.2">
      <c r="A58" s="66" t="s">
        <v>62</v>
      </c>
      <c r="B58" s="17" t="s">
        <v>46</v>
      </c>
      <c r="C58" s="2"/>
      <c r="D58" s="3"/>
      <c r="E58" s="3"/>
      <c r="F58" s="3"/>
    </row>
    <row r="59" spans="1:6" ht="85.15" customHeight="1" x14ac:dyDescent="0.2">
      <c r="A59" s="70" t="s">
        <v>63</v>
      </c>
      <c r="B59" s="104" t="s">
        <v>97</v>
      </c>
      <c r="C59" s="51" t="s">
        <v>10</v>
      </c>
      <c r="D59" s="10">
        <f>1158+141</f>
        <v>1299</v>
      </c>
      <c r="E59" s="10"/>
      <c r="F59" s="10"/>
    </row>
    <row r="60" spans="1:6" ht="22.15" customHeight="1" x14ac:dyDescent="0.2">
      <c r="A60" s="70"/>
      <c r="B60" s="104"/>
      <c r="C60" s="51"/>
      <c r="D60" s="10"/>
      <c r="E60" s="10"/>
      <c r="F60" s="10"/>
    </row>
    <row r="61" spans="1:6" ht="115.15" customHeight="1" x14ac:dyDescent="0.2">
      <c r="A61" s="67" t="s">
        <v>64</v>
      </c>
      <c r="B61" s="104" t="s">
        <v>50</v>
      </c>
      <c r="C61" s="50" t="s">
        <v>10</v>
      </c>
      <c r="D61" s="43">
        <v>13</v>
      </c>
      <c r="E61" s="43"/>
      <c r="F61" s="49"/>
    </row>
    <row r="62" spans="1:6" ht="23.45" customHeight="1" x14ac:dyDescent="0.2">
      <c r="A62" s="67"/>
      <c r="B62" s="104"/>
      <c r="C62" s="50"/>
      <c r="D62" s="43"/>
      <c r="E62" s="43"/>
      <c r="F62" s="49"/>
    </row>
    <row r="63" spans="1:6" ht="138.6" customHeight="1" x14ac:dyDescent="0.2">
      <c r="A63" s="67" t="s">
        <v>65</v>
      </c>
      <c r="B63" s="104" t="s">
        <v>84</v>
      </c>
      <c r="C63" s="5" t="s">
        <v>18</v>
      </c>
      <c r="D63" s="9">
        <f>(958+104+42.51+100)*0.3</f>
        <v>361.35300000000001</v>
      </c>
      <c r="E63" s="9"/>
      <c r="F63" s="9"/>
    </row>
    <row r="64" spans="1:6" ht="22.9" customHeight="1" x14ac:dyDescent="0.2">
      <c r="A64" s="67"/>
      <c r="B64" s="104"/>
      <c r="C64" s="5"/>
      <c r="D64" s="9"/>
      <c r="E64" s="9"/>
      <c r="F64" s="9"/>
    </row>
    <row r="65" spans="1:6" ht="94.15" customHeight="1" x14ac:dyDescent="0.2">
      <c r="A65" s="67" t="s">
        <v>66</v>
      </c>
      <c r="B65" s="104" t="s">
        <v>108</v>
      </c>
      <c r="C65" s="5" t="s">
        <v>18</v>
      </c>
      <c r="D65" s="9">
        <f>(13.02+9.08)*0.15</f>
        <v>3.3149999999999999</v>
      </c>
      <c r="E65" s="9"/>
      <c r="F65" s="9"/>
    </row>
    <row r="66" spans="1:6" ht="26.45" customHeight="1" x14ac:dyDescent="0.2">
      <c r="A66" s="67"/>
      <c r="B66" s="104"/>
      <c r="C66" s="5"/>
      <c r="D66" s="9"/>
      <c r="E66" s="9"/>
      <c r="F66" s="9"/>
    </row>
    <row r="67" spans="1:6" ht="18" customHeight="1" x14ac:dyDescent="0.2">
      <c r="A67" s="63" t="s">
        <v>0</v>
      </c>
      <c r="B67" s="26"/>
      <c r="C67" s="26" t="s">
        <v>2</v>
      </c>
      <c r="D67" s="27"/>
      <c r="E67" s="28" t="s">
        <v>5</v>
      </c>
      <c r="F67" s="29" t="s">
        <v>8</v>
      </c>
    </row>
    <row r="68" spans="1:6" ht="18" customHeight="1" x14ac:dyDescent="0.2">
      <c r="A68" s="64" t="s">
        <v>1</v>
      </c>
      <c r="B68" s="30" t="s">
        <v>9</v>
      </c>
      <c r="C68" s="30" t="s">
        <v>3</v>
      </c>
      <c r="D68" s="31" t="s">
        <v>4</v>
      </c>
      <c r="E68" s="32" t="s">
        <v>6</v>
      </c>
      <c r="F68" s="33" t="s">
        <v>6</v>
      </c>
    </row>
    <row r="69" spans="1:6" ht="16.149999999999999" customHeight="1" x14ac:dyDescent="0.2">
      <c r="A69" s="65"/>
      <c r="B69" s="34"/>
      <c r="C69" s="34"/>
      <c r="D69" s="35"/>
      <c r="E69" s="36" t="s">
        <v>7</v>
      </c>
      <c r="F69" s="37" t="s">
        <v>7</v>
      </c>
    </row>
    <row r="70" spans="1:6" ht="16.149999999999999" customHeight="1" x14ac:dyDescent="0.2">
      <c r="A70" s="70"/>
      <c r="B70" s="86"/>
      <c r="C70" s="86"/>
      <c r="D70" s="105"/>
      <c r="E70" s="40"/>
      <c r="F70" s="10"/>
    </row>
    <row r="71" spans="1:6" ht="75" customHeight="1" x14ac:dyDescent="0.2">
      <c r="A71" s="67" t="s">
        <v>67</v>
      </c>
      <c r="B71" s="104" t="s">
        <v>85</v>
      </c>
      <c r="C71" s="5" t="s">
        <v>10</v>
      </c>
      <c r="D71" s="9">
        <f>342.13*0.2</f>
        <v>68.426000000000002</v>
      </c>
      <c r="E71" s="23"/>
      <c r="F71" s="9"/>
    </row>
    <row r="72" spans="1:6" ht="15" customHeight="1" x14ac:dyDescent="0.2">
      <c r="A72" s="70"/>
      <c r="B72" s="86"/>
      <c r="C72" s="86"/>
      <c r="D72" s="105"/>
      <c r="E72" s="40"/>
      <c r="F72" s="10"/>
    </row>
    <row r="73" spans="1:6" ht="143.25" customHeight="1" x14ac:dyDescent="0.2">
      <c r="A73" s="67" t="s">
        <v>68</v>
      </c>
      <c r="B73" s="104" t="s">
        <v>39</v>
      </c>
      <c r="C73" s="52"/>
      <c r="D73" s="53"/>
      <c r="E73" s="53"/>
      <c r="F73" s="54"/>
    </row>
    <row r="74" spans="1:6" x14ac:dyDescent="0.2">
      <c r="A74" s="22"/>
      <c r="B74" s="19" t="s">
        <v>30</v>
      </c>
      <c r="C74" s="5" t="s">
        <v>10</v>
      </c>
      <c r="D74" s="9">
        <v>20.05</v>
      </c>
      <c r="E74" s="9"/>
      <c r="F74" s="9"/>
    </row>
    <row r="75" spans="1:6" x14ac:dyDescent="0.2">
      <c r="A75" s="67"/>
      <c r="B75" s="19" t="s">
        <v>31</v>
      </c>
      <c r="C75" s="5" t="s">
        <v>10</v>
      </c>
      <c r="D75" s="9">
        <v>16</v>
      </c>
      <c r="E75" s="9"/>
      <c r="F75" s="9"/>
    </row>
    <row r="76" spans="1:6" x14ac:dyDescent="0.2">
      <c r="A76" s="67"/>
      <c r="B76" s="19" t="s">
        <v>32</v>
      </c>
      <c r="C76" s="5" t="s">
        <v>10</v>
      </c>
      <c r="D76" s="9">
        <v>19.61</v>
      </c>
      <c r="E76" s="9"/>
      <c r="F76" s="9"/>
    </row>
    <row r="77" spans="1:6" x14ac:dyDescent="0.2">
      <c r="A77" s="67"/>
      <c r="B77" s="19" t="s">
        <v>33</v>
      </c>
      <c r="C77" s="5" t="s">
        <v>10</v>
      </c>
      <c r="D77" s="9">
        <v>64.95</v>
      </c>
      <c r="E77" s="9"/>
      <c r="F77" s="9"/>
    </row>
    <row r="78" spans="1:6" x14ac:dyDescent="0.2">
      <c r="A78" s="67"/>
      <c r="B78" s="19" t="s">
        <v>34</v>
      </c>
      <c r="C78" s="5" t="s">
        <v>10</v>
      </c>
      <c r="D78" s="9">
        <v>33.119999999999997</v>
      </c>
      <c r="E78" s="9"/>
      <c r="F78" s="9"/>
    </row>
    <row r="79" spans="1:6" ht="21.6" customHeight="1" x14ac:dyDescent="0.2">
      <c r="A79" s="67"/>
      <c r="B79" s="47" t="s">
        <v>35</v>
      </c>
      <c r="C79" s="81" t="s">
        <v>10</v>
      </c>
      <c r="D79" s="44">
        <f>D78+D77+D76+D75+D74</f>
        <v>153.73000000000002</v>
      </c>
      <c r="E79" s="44"/>
      <c r="F79" s="44"/>
    </row>
    <row r="80" spans="1:6" ht="15" customHeight="1" x14ac:dyDescent="0.2">
      <c r="A80" s="70"/>
      <c r="B80" s="86"/>
      <c r="C80" s="86"/>
      <c r="D80" s="105"/>
      <c r="E80" s="40"/>
      <c r="F80" s="10"/>
    </row>
    <row r="81" spans="1:7" ht="87.75" customHeight="1" x14ac:dyDescent="0.2">
      <c r="A81" s="56" t="s">
        <v>69</v>
      </c>
      <c r="B81" s="104" t="s">
        <v>40</v>
      </c>
      <c r="C81" s="5"/>
      <c r="D81" s="9"/>
      <c r="E81" s="9"/>
      <c r="F81" s="10"/>
    </row>
    <row r="82" spans="1:7" x14ac:dyDescent="0.2">
      <c r="A82" s="22"/>
      <c r="B82" s="19" t="s">
        <v>30</v>
      </c>
      <c r="C82" s="5" t="s">
        <v>21</v>
      </c>
      <c r="D82" s="9">
        <f>D109*80</f>
        <v>360.76</v>
      </c>
      <c r="E82" s="9"/>
      <c r="F82" s="9"/>
    </row>
    <row r="83" spans="1:7" x14ac:dyDescent="0.2">
      <c r="A83" s="67"/>
      <c r="B83" s="19" t="s">
        <v>31</v>
      </c>
      <c r="C83" s="5" t="s">
        <v>21</v>
      </c>
      <c r="D83" s="9">
        <f>D110*80</f>
        <v>245.36</v>
      </c>
      <c r="E83" s="9"/>
      <c r="F83" s="9"/>
    </row>
    <row r="84" spans="1:7" x14ac:dyDescent="0.2">
      <c r="A84" s="67"/>
      <c r="B84" s="19" t="s">
        <v>32</v>
      </c>
      <c r="C84" s="5" t="s">
        <v>21</v>
      </c>
      <c r="D84" s="9">
        <f>D111*80</f>
        <v>343.92</v>
      </c>
      <c r="E84" s="9"/>
      <c r="F84" s="9"/>
    </row>
    <row r="85" spans="1:7" x14ac:dyDescent="0.2">
      <c r="A85" s="67"/>
      <c r="B85" s="19" t="s">
        <v>33</v>
      </c>
      <c r="C85" s="5" t="s">
        <v>21</v>
      </c>
      <c r="D85" s="5">
        <f>D112*80</f>
        <v>872.91999999999985</v>
      </c>
      <c r="E85" s="9"/>
      <c r="F85" s="9"/>
    </row>
    <row r="86" spans="1:7" x14ac:dyDescent="0.2">
      <c r="A86" s="67"/>
      <c r="B86" s="19" t="s">
        <v>34</v>
      </c>
      <c r="C86" s="5" t="s">
        <v>21</v>
      </c>
      <c r="D86" s="9">
        <f>D113*60</f>
        <v>566.5920000000001</v>
      </c>
      <c r="E86" s="9"/>
      <c r="F86" s="9"/>
    </row>
    <row r="87" spans="1:7" ht="32.450000000000003" customHeight="1" x14ac:dyDescent="0.2">
      <c r="A87" s="67"/>
      <c r="B87" s="47" t="s">
        <v>35</v>
      </c>
      <c r="C87" s="81" t="s">
        <v>21</v>
      </c>
      <c r="D87" s="44">
        <f>SUM(D82:D86)</f>
        <v>2389.5519999999997</v>
      </c>
      <c r="E87" s="44"/>
      <c r="F87" s="44"/>
    </row>
    <row r="88" spans="1:7" ht="126" customHeight="1" x14ac:dyDescent="0.2">
      <c r="A88" s="67" t="s">
        <v>70</v>
      </c>
      <c r="B88" s="104" t="s">
        <v>42</v>
      </c>
      <c r="C88" s="5"/>
      <c r="D88" s="9"/>
      <c r="E88" s="9"/>
      <c r="F88" s="45"/>
    </row>
    <row r="89" spans="1:7" x14ac:dyDescent="0.2">
      <c r="A89" s="22"/>
      <c r="B89" s="19" t="s">
        <v>41</v>
      </c>
      <c r="C89" s="5" t="s">
        <v>10</v>
      </c>
      <c r="D89" s="9">
        <f>7.2*0.45</f>
        <v>3.24</v>
      </c>
      <c r="E89" s="9"/>
      <c r="F89" s="45"/>
    </row>
    <row r="90" spans="1:7" x14ac:dyDescent="0.2">
      <c r="A90" s="67"/>
      <c r="B90" s="19" t="s">
        <v>45</v>
      </c>
      <c r="C90" s="5" t="s">
        <v>18</v>
      </c>
      <c r="D90" s="9">
        <f>0.36*0.45</f>
        <v>0.16200000000000001</v>
      </c>
      <c r="E90" s="9"/>
      <c r="F90" s="45"/>
    </row>
    <row r="91" spans="1:7" x14ac:dyDescent="0.2">
      <c r="A91" s="67"/>
      <c r="B91" s="19" t="s">
        <v>20</v>
      </c>
      <c r="C91" s="5" t="s">
        <v>21</v>
      </c>
      <c r="D91" s="9">
        <f>30*0.16</f>
        <v>4.8</v>
      </c>
      <c r="E91" s="9"/>
      <c r="F91" s="45"/>
    </row>
    <row r="92" spans="1:7" ht="28.15" customHeight="1" x14ac:dyDescent="0.2">
      <c r="A92" s="67"/>
      <c r="B92" s="47" t="s">
        <v>98</v>
      </c>
      <c r="C92" s="48"/>
      <c r="D92" s="18"/>
      <c r="E92" s="18"/>
      <c r="F92" s="44"/>
    </row>
    <row r="93" spans="1:7" ht="117" customHeight="1" x14ac:dyDescent="0.2">
      <c r="A93" s="67" t="s">
        <v>71</v>
      </c>
      <c r="B93" s="104" t="s">
        <v>43</v>
      </c>
      <c r="C93" s="5"/>
      <c r="D93" s="9"/>
      <c r="E93" s="9"/>
      <c r="F93" s="45"/>
    </row>
    <row r="94" spans="1:7" x14ac:dyDescent="0.2">
      <c r="A94" s="22"/>
      <c r="B94" s="19" t="s">
        <v>41</v>
      </c>
      <c r="C94" s="5" t="s">
        <v>10</v>
      </c>
      <c r="D94" s="9">
        <f>5.6*0.2</f>
        <v>1.1199999999999999</v>
      </c>
      <c r="E94" s="9"/>
      <c r="F94" s="10"/>
    </row>
    <row r="95" spans="1:7" x14ac:dyDescent="0.2">
      <c r="A95" s="67"/>
      <c r="B95" s="19" t="s">
        <v>44</v>
      </c>
      <c r="C95" s="5" t="s">
        <v>18</v>
      </c>
      <c r="D95" s="9">
        <f>0.28*0.2</f>
        <v>5.6000000000000008E-2</v>
      </c>
      <c r="E95" s="9"/>
      <c r="F95" s="10"/>
    </row>
    <row r="96" spans="1:7" x14ac:dyDescent="0.2">
      <c r="A96" s="67"/>
      <c r="B96" s="19" t="s">
        <v>20</v>
      </c>
      <c r="C96" s="5" t="s">
        <v>21</v>
      </c>
      <c r="D96" s="9">
        <f>30*0.06</f>
        <v>1.7999999999999998</v>
      </c>
      <c r="E96" s="9"/>
      <c r="F96" s="10"/>
      <c r="G96" s="39"/>
    </row>
    <row r="97" spans="1:7" ht="22.15" customHeight="1" x14ac:dyDescent="0.2">
      <c r="A97" s="67"/>
      <c r="B97" s="47" t="s">
        <v>98</v>
      </c>
      <c r="C97" s="48"/>
      <c r="D97" s="18"/>
      <c r="E97" s="18"/>
      <c r="F97" s="44"/>
      <c r="G97" s="39"/>
    </row>
    <row r="98" spans="1:7" ht="39.6" customHeight="1" x14ac:dyDescent="0.2">
      <c r="A98" s="67" t="s">
        <v>72</v>
      </c>
      <c r="B98" s="104" t="s">
        <v>49</v>
      </c>
      <c r="C98" s="51" t="s">
        <v>24</v>
      </c>
      <c r="D98" s="10">
        <v>1</v>
      </c>
      <c r="E98" s="10"/>
      <c r="F98" s="10"/>
      <c r="G98" s="39"/>
    </row>
    <row r="99" spans="1:7" ht="39.6" customHeight="1" x14ac:dyDescent="0.2">
      <c r="A99" s="67"/>
      <c r="B99" s="104"/>
      <c r="C99" s="51"/>
      <c r="D99" s="10"/>
      <c r="E99" s="10"/>
      <c r="F99" s="10"/>
      <c r="G99" s="39"/>
    </row>
    <row r="100" spans="1:7" ht="21" customHeight="1" x14ac:dyDescent="0.2">
      <c r="A100" s="63" t="s">
        <v>0</v>
      </c>
      <c r="B100" s="26"/>
      <c r="C100" s="26" t="s">
        <v>2</v>
      </c>
      <c r="D100" s="27"/>
      <c r="E100" s="28" t="s">
        <v>5</v>
      </c>
      <c r="F100" s="29" t="s">
        <v>8</v>
      </c>
      <c r="G100" s="39"/>
    </row>
    <row r="101" spans="1:7" ht="19.899999999999999" customHeight="1" x14ac:dyDescent="0.2">
      <c r="A101" s="64" t="s">
        <v>1</v>
      </c>
      <c r="B101" s="30" t="s">
        <v>9</v>
      </c>
      <c r="C101" s="30" t="s">
        <v>3</v>
      </c>
      <c r="D101" s="31" t="s">
        <v>4</v>
      </c>
      <c r="E101" s="32" t="s">
        <v>6</v>
      </c>
      <c r="F101" s="33" t="s">
        <v>6</v>
      </c>
      <c r="G101" s="39"/>
    </row>
    <row r="102" spans="1:7" ht="20.45" customHeight="1" x14ac:dyDescent="0.2">
      <c r="A102" s="65"/>
      <c r="B102" s="34"/>
      <c r="C102" s="34"/>
      <c r="D102" s="35"/>
      <c r="E102" s="36" t="s">
        <v>7</v>
      </c>
      <c r="F102" s="37" t="s">
        <v>7</v>
      </c>
      <c r="G102" s="39"/>
    </row>
    <row r="103" spans="1:7" ht="20.45" customHeight="1" x14ac:dyDescent="0.2">
      <c r="A103" s="70"/>
      <c r="B103" s="86"/>
      <c r="C103" s="86"/>
      <c r="D103" s="105"/>
      <c r="E103" s="40"/>
      <c r="F103" s="10"/>
      <c r="G103" s="39"/>
    </row>
    <row r="104" spans="1:7" ht="215.25" customHeight="1" x14ac:dyDescent="0.2">
      <c r="A104" s="71" t="s">
        <v>73</v>
      </c>
      <c r="B104" s="104" t="s">
        <v>109</v>
      </c>
      <c r="C104" s="51" t="s">
        <v>10</v>
      </c>
      <c r="D104" s="10">
        <v>21.18</v>
      </c>
      <c r="E104" s="10"/>
      <c r="F104" s="10"/>
      <c r="G104" s="39"/>
    </row>
    <row r="105" spans="1:7" ht="20.45" customHeight="1" x14ac:dyDescent="0.2">
      <c r="A105" s="70"/>
      <c r="B105" s="86"/>
      <c r="C105" s="86"/>
      <c r="D105" s="105"/>
      <c r="E105" s="40"/>
      <c r="F105" s="10"/>
      <c r="G105" s="39"/>
    </row>
    <row r="106" spans="1:7" ht="308.25" customHeight="1" x14ac:dyDescent="0.2">
      <c r="A106" s="60" t="s">
        <v>74</v>
      </c>
      <c r="B106" s="104" t="s">
        <v>99</v>
      </c>
      <c r="C106" s="5" t="s">
        <v>18</v>
      </c>
      <c r="D106" s="9">
        <f>1158*0.15</f>
        <v>173.7</v>
      </c>
      <c r="E106" s="9"/>
      <c r="F106" s="9"/>
      <c r="G106" s="39"/>
    </row>
    <row r="107" spans="1:7" ht="20.45" customHeight="1" x14ac:dyDescent="0.2">
      <c r="A107" s="70"/>
      <c r="B107" s="86"/>
      <c r="C107" s="86"/>
      <c r="D107" s="105"/>
      <c r="E107" s="40"/>
      <c r="F107" s="10"/>
      <c r="G107" s="39"/>
    </row>
    <row r="108" spans="1:7" ht="305.25" customHeight="1" x14ac:dyDescent="0.2">
      <c r="A108" s="72" t="s">
        <v>116</v>
      </c>
      <c r="B108" s="104" t="s">
        <v>100</v>
      </c>
      <c r="C108" s="5"/>
      <c r="D108" s="9"/>
      <c r="E108" s="9"/>
      <c r="F108" s="9"/>
      <c r="G108" s="39"/>
    </row>
    <row r="109" spans="1:7" ht="18.600000000000001" customHeight="1" x14ac:dyDescent="0.2">
      <c r="A109" s="22"/>
      <c r="B109" s="19" t="s">
        <v>30</v>
      </c>
      <c r="C109" s="5" t="s">
        <v>18</v>
      </c>
      <c r="D109" s="9">
        <f>8.27*0.3+1.97*0.4+8.27*0.15</f>
        <v>4.5095000000000001</v>
      </c>
      <c r="E109" s="9"/>
      <c r="F109" s="9"/>
      <c r="G109" s="39"/>
    </row>
    <row r="110" spans="1:7" ht="16.899999999999999" customHeight="1" x14ac:dyDescent="0.2">
      <c r="A110" s="67"/>
      <c r="B110" s="19" t="s">
        <v>31</v>
      </c>
      <c r="C110" s="5" t="s">
        <v>18</v>
      </c>
      <c r="D110" s="9">
        <f>5.34*0.3+1.66*0.4+5.34*0.15</f>
        <v>3.0670000000000002</v>
      </c>
      <c r="E110" s="9"/>
      <c r="F110" s="9"/>
      <c r="G110" s="39"/>
    </row>
    <row r="111" spans="1:7" ht="19.899999999999999" customHeight="1" x14ac:dyDescent="0.2">
      <c r="A111" s="67"/>
      <c r="B111" s="19" t="s">
        <v>32</v>
      </c>
      <c r="C111" s="5" t="s">
        <v>18</v>
      </c>
      <c r="D111" s="9">
        <f>7.98*0.3+1.77*0.4+7.98*0.15</f>
        <v>4.2990000000000004</v>
      </c>
      <c r="E111" s="9"/>
      <c r="F111" s="9"/>
      <c r="G111" s="39"/>
    </row>
    <row r="112" spans="1:7" ht="19.149999999999999" customHeight="1" x14ac:dyDescent="0.2">
      <c r="A112" s="67"/>
      <c r="B112" s="19" t="s">
        <v>33</v>
      </c>
      <c r="C112" s="5" t="s">
        <v>18</v>
      </c>
      <c r="D112" s="55">
        <f>16.74*0.3+4.17*0.35+4.79*0.4+9.98*0.15+6.78*0.15</f>
        <v>10.911499999999998</v>
      </c>
      <c r="E112" s="9"/>
      <c r="F112" s="9"/>
      <c r="G112" s="39"/>
    </row>
    <row r="113" spans="1:7" ht="21.6" customHeight="1" x14ac:dyDescent="0.2">
      <c r="A113" s="67"/>
      <c r="B113" s="19" t="s">
        <v>34</v>
      </c>
      <c r="C113" s="5" t="s">
        <v>18</v>
      </c>
      <c r="D113" s="9">
        <f>9.08*0.4+4.58*0.64+24*0.12</f>
        <v>9.4432000000000009</v>
      </c>
      <c r="E113" s="9"/>
      <c r="F113" s="9"/>
      <c r="G113" s="39"/>
    </row>
    <row r="114" spans="1:7" ht="24" customHeight="1" x14ac:dyDescent="0.2">
      <c r="A114" s="67"/>
      <c r="B114" s="47" t="s">
        <v>35</v>
      </c>
      <c r="C114" s="48"/>
      <c r="D114" s="44">
        <f>D109+D110+D111+D112+D113</f>
        <v>32.230199999999996</v>
      </c>
      <c r="E114" s="44"/>
      <c r="F114" s="44"/>
      <c r="G114" s="39"/>
    </row>
    <row r="115" spans="1:7" ht="16.149999999999999" customHeight="1" x14ac:dyDescent="0.2">
      <c r="A115" s="63" t="s">
        <v>0</v>
      </c>
      <c r="B115" s="26"/>
      <c r="C115" s="26" t="s">
        <v>2</v>
      </c>
      <c r="D115" s="27"/>
      <c r="E115" s="28"/>
      <c r="F115" s="29" t="s">
        <v>8</v>
      </c>
      <c r="G115" s="39"/>
    </row>
    <row r="116" spans="1:7" ht="16.149999999999999" customHeight="1" x14ac:dyDescent="0.2">
      <c r="A116" s="64" t="s">
        <v>1</v>
      </c>
      <c r="B116" s="30" t="s">
        <v>9</v>
      </c>
      <c r="C116" s="30" t="s">
        <v>3</v>
      </c>
      <c r="D116" s="31" t="s">
        <v>4</v>
      </c>
      <c r="E116" s="32" t="s">
        <v>6</v>
      </c>
      <c r="F116" s="33" t="s">
        <v>6</v>
      </c>
      <c r="G116" s="39"/>
    </row>
    <row r="117" spans="1:7" ht="16.149999999999999" customHeight="1" x14ac:dyDescent="0.2">
      <c r="A117" s="65"/>
      <c r="B117" s="34"/>
      <c r="C117" s="34"/>
      <c r="D117" s="35"/>
      <c r="E117" s="36" t="s">
        <v>7</v>
      </c>
      <c r="F117" s="37" t="s">
        <v>7</v>
      </c>
      <c r="G117" s="39"/>
    </row>
    <row r="118" spans="1:7" ht="16.899999999999999" customHeight="1" x14ac:dyDescent="0.2">
      <c r="A118" s="22"/>
      <c r="D118" s="22"/>
      <c r="F118" s="22"/>
      <c r="G118" s="39"/>
    </row>
    <row r="119" spans="1:7" ht="138.75" customHeight="1" x14ac:dyDescent="0.2">
      <c r="A119" s="67" t="s">
        <v>75</v>
      </c>
      <c r="B119" s="104" t="s">
        <v>110</v>
      </c>
      <c r="C119" s="5"/>
      <c r="D119" s="9"/>
      <c r="E119" s="9"/>
      <c r="F119" s="10"/>
      <c r="G119" s="39"/>
    </row>
    <row r="120" spans="1:7" ht="19.899999999999999" customHeight="1" x14ac:dyDescent="0.2">
      <c r="A120" s="22"/>
      <c r="B120" s="19" t="s">
        <v>51</v>
      </c>
      <c r="C120" s="5" t="s">
        <v>23</v>
      </c>
      <c r="D120" s="9">
        <v>55.11</v>
      </c>
      <c r="E120" s="9"/>
      <c r="F120" s="10"/>
      <c r="G120" s="39"/>
    </row>
    <row r="121" spans="1:7" ht="23.45" customHeight="1" x14ac:dyDescent="0.2">
      <c r="A121" s="67"/>
      <c r="B121" s="19" t="s">
        <v>52</v>
      </c>
      <c r="C121" s="5" t="s">
        <v>18</v>
      </c>
      <c r="D121" s="9">
        <v>0.55000000000000004</v>
      </c>
      <c r="E121" s="9"/>
      <c r="F121" s="10"/>
      <c r="G121" s="39"/>
    </row>
    <row r="122" spans="1:7" ht="23.45" customHeight="1" x14ac:dyDescent="0.2">
      <c r="A122" s="67"/>
      <c r="B122" s="19"/>
      <c r="C122" s="5"/>
      <c r="D122" s="9"/>
      <c r="E122" s="9"/>
      <c r="F122" s="10"/>
      <c r="G122" s="39"/>
    </row>
    <row r="123" spans="1:7" ht="162" customHeight="1" x14ac:dyDescent="0.2">
      <c r="A123" s="67" t="s">
        <v>76</v>
      </c>
      <c r="B123" s="104" t="s">
        <v>127</v>
      </c>
      <c r="C123" s="5" t="s">
        <v>10</v>
      </c>
      <c r="D123" s="9">
        <v>19.5</v>
      </c>
      <c r="E123" s="9"/>
      <c r="F123" s="10"/>
      <c r="G123" s="39"/>
    </row>
    <row r="124" spans="1:7" ht="16.899999999999999" customHeight="1" x14ac:dyDescent="0.2">
      <c r="A124" s="22"/>
      <c r="D124" s="22"/>
      <c r="F124" s="22"/>
      <c r="G124" s="39"/>
    </row>
    <row r="125" spans="1:7" ht="80.25" customHeight="1" x14ac:dyDescent="0.2">
      <c r="A125" s="67" t="s">
        <v>77</v>
      </c>
      <c r="B125" s="104" t="s">
        <v>101</v>
      </c>
      <c r="C125" s="5" t="s">
        <v>18</v>
      </c>
      <c r="D125" s="9">
        <f>28.25*0.05</f>
        <v>1.4125000000000001</v>
      </c>
      <c r="E125" s="9"/>
      <c r="F125" s="10"/>
      <c r="G125" s="39"/>
    </row>
    <row r="126" spans="1:7" ht="16.899999999999999" customHeight="1" x14ac:dyDescent="0.2">
      <c r="A126" s="22"/>
      <c r="D126" s="22"/>
      <c r="F126" s="22"/>
      <c r="G126" s="39"/>
    </row>
    <row r="127" spans="1:7" ht="236.25" customHeight="1" x14ac:dyDescent="0.2">
      <c r="A127" s="72" t="s">
        <v>78</v>
      </c>
      <c r="B127" s="104" t="s">
        <v>56</v>
      </c>
      <c r="C127" s="5"/>
      <c r="D127" s="9"/>
      <c r="E127" s="9"/>
      <c r="F127" s="9"/>
      <c r="G127" s="39"/>
    </row>
    <row r="128" spans="1:7" ht="22.15" customHeight="1" x14ac:dyDescent="0.2">
      <c r="A128" s="72"/>
      <c r="B128" s="75" t="s">
        <v>53</v>
      </c>
      <c r="C128" s="5" t="s">
        <v>10</v>
      </c>
      <c r="D128" s="9">
        <v>4.16</v>
      </c>
      <c r="E128" s="9"/>
      <c r="F128" s="9"/>
      <c r="G128" s="39"/>
    </row>
    <row r="129" spans="1:7" ht="19.149999999999999" customHeight="1" x14ac:dyDescent="0.2">
      <c r="A129" s="72"/>
      <c r="B129" s="75" t="s">
        <v>20</v>
      </c>
      <c r="C129" s="5" t="s">
        <v>21</v>
      </c>
      <c r="D129" s="9">
        <f>1.54*80</f>
        <v>123.2</v>
      </c>
      <c r="E129" s="9"/>
      <c r="F129" s="9"/>
      <c r="G129" s="39"/>
    </row>
    <row r="130" spans="1:7" ht="22.9" customHeight="1" x14ac:dyDescent="0.2">
      <c r="A130" s="72"/>
      <c r="B130" s="21" t="s">
        <v>54</v>
      </c>
      <c r="C130" s="4" t="s">
        <v>18</v>
      </c>
      <c r="D130" s="76">
        <v>1.54</v>
      </c>
      <c r="E130" s="76"/>
      <c r="F130" s="76"/>
      <c r="G130" s="39"/>
    </row>
    <row r="131" spans="1:7" ht="19.899999999999999" customHeight="1" x14ac:dyDescent="0.2">
      <c r="A131" s="72"/>
      <c r="B131" s="80" t="s">
        <v>55</v>
      </c>
      <c r="C131" s="81"/>
      <c r="D131" s="44"/>
      <c r="E131" s="44"/>
      <c r="F131" s="44"/>
      <c r="G131" s="39"/>
    </row>
    <row r="132" spans="1:7" ht="19.899999999999999" customHeight="1" x14ac:dyDescent="0.2">
      <c r="A132" s="72"/>
      <c r="B132" s="103"/>
      <c r="C132" s="86"/>
      <c r="D132" s="45"/>
      <c r="E132" s="45"/>
      <c r="F132" s="45"/>
      <c r="G132" s="39"/>
    </row>
    <row r="133" spans="1:7" ht="16.149999999999999" customHeight="1" x14ac:dyDescent="0.2">
      <c r="A133" s="63" t="s">
        <v>0</v>
      </c>
      <c r="B133" s="26"/>
      <c r="C133" s="26" t="s">
        <v>2</v>
      </c>
      <c r="D133" s="27"/>
      <c r="E133" s="28"/>
      <c r="F133" s="29" t="s">
        <v>8</v>
      </c>
      <c r="G133" s="39"/>
    </row>
    <row r="134" spans="1:7" ht="16.149999999999999" customHeight="1" x14ac:dyDescent="0.2">
      <c r="A134" s="64" t="s">
        <v>1</v>
      </c>
      <c r="B134" s="30" t="s">
        <v>9</v>
      </c>
      <c r="C134" s="30" t="s">
        <v>3</v>
      </c>
      <c r="D134" s="31" t="s">
        <v>4</v>
      </c>
      <c r="E134" s="32" t="s">
        <v>6</v>
      </c>
      <c r="F134" s="33" t="s">
        <v>6</v>
      </c>
      <c r="G134" s="39"/>
    </row>
    <row r="135" spans="1:7" ht="16.149999999999999" customHeight="1" x14ac:dyDescent="0.2">
      <c r="A135" s="65"/>
      <c r="B135" s="34"/>
      <c r="C135" s="34"/>
      <c r="D135" s="35"/>
      <c r="E135" s="36" t="s">
        <v>7</v>
      </c>
      <c r="F135" s="37" t="s">
        <v>7</v>
      </c>
      <c r="G135" s="39"/>
    </row>
    <row r="136" spans="1:7" ht="19.899999999999999" customHeight="1" x14ac:dyDescent="0.2">
      <c r="A136" s="72"/>
      <c r="B136" s="103"/>
      <c r="C136" s="86"/>
      <c r="D136" s="45"/>
      <c r="E136" s="45"/>
      <c r="F136" s="45"/>
      <c r="G136" s="39"/>
    </row>
    <row r="137" spans="1:7" ht="292.5" customHeight="1" x14ac:dyDescent="0.2">
      <c r="A137" s="72" t="s">
        <v>79</v>
      </c>
      <c r="B137" s="104" t="s">
        <v>102</v>
      </c>
      <c r="C137" s="5"/>
      <c r="D137" s="9"/>
      <c r="E137" s="9"/>
      <c r="F137" s="9"/>
      <c r="G137" s="39"/>
    </row>
    <row r="138" spans="1:7" ht="19.899999999999999" customHeight="1" x14ac:dyDescent="0.2">
      <c r="A138" s="72"/>
      <c r="B138" s="19" t="s">
        <v>58</v>
      </c>
      <c r="C138" s="5" t="s">
        <v>10</v>
      </c>
      <c r="D138" s="9">
        <v>10.8</v>
      </c>
      <c r="E138" s="9">
        <v>15</v>
      </c>
      <c r="F138" s="9"/>
      <c r="G138" s="39"/>
    </row>
    <row r="139" spans="1:7" ht="14.45" customHeight="1" x14ac:dyDescent="0.2">
      <c r="A139" s="72"/>
      <c r="B139" s="19" t="s">
        <v>52</v>
      </c>
      <c r="C139" s="5" t="s">
        <v>18</v>
      </c>
      <c r="D139" s="9">
        <v>0.6</v>
      </c>
      <c r="E139" s="9">
        <v>95</v>
      </c>
      <c r="F139" s="9"/>
      <c r="G139" s="39"/>
    </row>
    <row r="140" spans="1:7" ht="14.45" customHeight="1" x14ac:dyDescent="0.2">
      <c r="A140" s="72"/>
      <c r="B140" s="75" t="s">
        <v>53</v>
      </c>
      <c r="C140" s="5" t="s">
        <v>10</v>
      </c>
      <c r="D140" s="9">
        <v>2.4</v>
      </c>
      <c r="E140" s="9">
        <v>110</v>
      </c>
      <c r="F140" s="9"/>
      <c r="G140" s="39"/>
    </row>
    <row r="141" spans="1:7" ht="16.149999999999999" customHeight="1" x14ac:dyDescent="0.2">
      <c r="A141" s="72"/>
      <c r="B141" s="75" t="s">
        <v>20</v>
      </c>
      <c r="C141" s="5" t="s">
        <v>21</v>
      </c>
      <c r="D141" s="9">
        <f>2.4*60</f>
        <v>144</v>
      </c>
      <c r="E141" s="9">
        <v>12</v>
      </c>
      <c r="F141" s="9"/>
      <c r="G141" s="39"/>
    </row>
    <row r="142" spans="1:7" ht="19.899999999999999" customHeight="1" x14ac:dyDescent="0.2">
      <c r="A142" s="72"/>
      <c r="B142" s="21" t="s">
        <v>54</v>
      </c>
      <c r="C142" s="4" t="s">
        <v>18</v>
      </c>
      <c r="D142" s="76">
        <v>2.4</v>
      </c>
      <c r="E142" s="76">
        <v>900</v>
      </c>
      <c r="F142" s="76"/>
      <c r="G142" s="39"/>
    </row>
    <row r="143" spans="1:7" ht="19.899999999999999" customHeight="1" x14ac:dyDescent="0.2">
      <c r="A143" s="72"/>
      <c r="B143" s="21" t="s">
        <v>59</v>
      </c>
      <c r="C143" s="4" t="s">
        <v>24</v>
      </c>
      <c r="D143" s="76">
        <v>4</v>
      </c>
      <c r="E143" s="76">
        <v>500</v>
      </c>
      <c r="F143" s="76"/>
      <c r="G143" s="39"/>
    </row>
    <row r="144" spans="1:7" ht="19.899999999999999" customHeight="1" x14ac:dyDescent="0.2">
      <c r="A144" s="72"/>
      <c r="B144" s="80" t="s">
        <v>55</v>
      </c>
      <c r="C144" s="81"/>
      <c r="D144" s="44"/>
      <c r="E144" s="44"/>
      <c r="F144" s="44"/>
      <c r="G144" s="39"/>
    </row>
    <row r="145" spans="1:7" ht="19.899999999999999" customHeight="1" x14ac:dyDescent="0.2">
      <c r="A145" s="70"/>
      <c r="B145" s="86"/>
      <c r="C145" s="86"/>
      <c r="D145" s="105"/>
      <c r="E145" s="40"/>
      <c r="F145" s="10"/>
      <c r="G145" s="39"/>
    </row>
    <row r="146" spans="1:7" ht="354" customHeight="1" x14ac:dyDescent="0.2">
      <c r="A146" s="61" t="s">
        <v>80</v>
      </c>
      <c r="B146" s="104" t="s">
        <v>125</v>
      </c>
      <c r="E146" s="45"/>
      <c r="F146" s="45"/>
      <c r="G146" s="39"/>
    </row>
    <row r="147" spans="1:7" ht="23.45" customHeight="1" x14ac:dyDescent="0.2">
      <c r="B147" s="104" t="s">
        <v>124</v>
      </c>
      <c r="C147" s="22" t="s">
        <v>111</v>
      </c>
      <c r="D147" s="23">
        <v>1</v>
      </c>
      <c r="E147" s="10">
        <v>600</v>
      </c>
      <c r="F147" s="10"/>
      <c r="G147" s="39"/>
    </row>
    <row r="148" spans="1:7" ht="36.6" customHeight="1" x14ac:dyDescent="0.2">
      <c r="B148" s="104" t="s">
        <v>121</v>
      </c>
      <c r="C148" s="22" t="s">
        <v>111</v>
      </c>
      <c r="D148" s="23">
        <v>1</v>
      </c>
      <c r="E148" s="10">
        <v>600</v>
      </c>
      <c r="F148" s="10"/>
      <c r="G148" s="39"/>
    </row>
    <row r="149" spans="1:7" ht="21.6" customHeight="1" x14ac:dyDescent="0.2">
      <c r="B149" s="104" t="s">
        <v>122</v>
      </c>
      <c r="C149" s="22" t="s">
        <v>111</v>
      </c>
      <c r="D149" s="23">
        <v>1</v>
      </c>
      <c r="E149" s="10">
        <v>800</v>
      </c>
      <c r="F149" s="10"/>
      <c r="G149" s="39"/>
    </row>
    <row r="150" spans="1:7" ht="21.6" customHeight="1" x14ac:dyDescent="0.2">
      <c r="B150" s="104" t="s">
        <v>118</v>
      </c>
      <c r="C150" s="22" t="s">
        <v>111</v>
      </c>
      <c r="D150" s="23">
        <v>1</v>
      </c>
      <c r="E150" s="10">
        <v>800</v>
      </c>
      <c r="F150" s="10"/>
      <c r="G150" s="39"/>
    </row>
    <row r="151" spans="1:7" ht="21.6" customHeight="1" x14ac:dyDescent="0.2">
      <c r="B151" s="104" t="s">
        <v>117</v>
      </c>
      <c r="C151" s="22" t="s">
        <v>111</v>
      </c>
      <c r="D151" s="23">
        <v>1</v>
      </c>
      <c r="E151" s="10">
        <v>900</v>
      </c>
      <c r="F151" s="10"/>
      <c r="G151" s="39"/>
    </row>
    <row r="152" spans="1:7" ht="29.25" customHeight="1" x14ac:dyDescent="0.2">
      <c r="A152" s="61" t="s">
        <v>112</v>
      </c>
      <c r="B152" s="104" t="s">
        <v>120</v>
      </c>
      <c r="C152" s="22" t="s">
        <v>111</v>
      </c>
      <c r="D152" s="23">
        <v>1</v>
      </c>
      <c r="E152" s="10">
        <v>800</v>
      </c>
      <c r="F152" s="10"/>
      <c r="G152" s="39"/>
    </row>
    <row r="153" spans="1:7" ht="39" customHeight="1" x14ac:dyDescent="0.2">
      <c r="A153" s="61" t="s">
        <v>113</v>
      </c>
      <c r="B153" s="104" t="s">
        <v>119</v>
      </c>
      <c r="C153" s="22" t="s">
        <v>111</v>
      </c>
      <c r="D153" s="23">
        <v>1</v>
      </c>
      <c r="E153" s="10">
        <v>1400</v>
      </c>
      <c r="F153" s="10"/>
      <c r="G153" s="39"/>
    </row>
    <row r="154" spans="1:7" ht="16.149999999999999" customHeight="1" x14ac:dyDescent="0.2">
      <c r="A154" s="63" t="s">
        <v>0</v>
      </c>
      <c r="B154" s="26"/>
      <c r="C154" s="26" t="s">
        <v>2</v>
      </c>
      <c r="D154" s="27"/>
      <c r="E154" s="28"/>
      <c r="F154" s="29" t="s">
        <v>8</v>
      </c>
      <c r="G154" s="39"/>
    </row>
    <row r="155" spans="1:7" ht="16.149999999999999" customHeight="1" x14ac:dyDescent="0.2">
      <c r="A155" s="64" t="s">
        <v>1</v>
      </c>
      <c r="B155" s="30" t="s">
        <v>9</v>
      </c>
      <c r="C155" s="30" t="s">
        <v>3</v>
      </c>
      <c r="D155" s="31" t="s">
        <v>4</v>
      </c>
      <c r="E155" s="32" t="s">
        <v>6</v>
      </c>
      <c r="F155" s="33" t="s">
        <v>6</v>
      </c>
      <c r="G155" s="39"/>
    </row>
    <row r="156" spans="1:7" ht="16.149999999999999" customHeight="1" x14ac:dyDescent="0.2">
      <c r="A156" s="65"/>
      <c r="B156" s="34"/>
      <c r="C156" s="34"/>
      <c r="D156" s="35"/>
      <c r="E156" s="36" t="s">
        <v>7</v>
      </c>
      <c r="F156" s="37" t="s">
        <v>7</v>
      </c>
      <c r="G156" s="39"/>
    </row>
    <row r="157" spans="1:7" ht="16.149999999999999" customHeight="1" x14ac:dyDescent="0.2">
      <c r="A157" s="70"/>
      <c r="B157" s="86"/>
      <c r="C157" s="86"/>
      <c r="D157" s="105"/>
      <c r="E157" s="40"/>
      <c r="F157" s="10"/>
      <c r="G157" s="39"/>
    </row>
    <row r="158" spans="1:7" ht="40.5" customHeight="1" x14ac:dyDescent="0.2">
      <c r="B158" s="104" t="s">
        <v>123</v>
      </c>
      <c r="C158" s="22" t="s">
        <v>111</v>
      </c>
      <c r="D158" s="23">
        <v>1</v>
      </c>
      <c r="E158" s="10">
        <v>1900</v>
      </c>
      <c r="F158" s="10"/>
      <c r="G158" s="39"/>
    </row>
    <row r="159" spans="1:7" ht="19.899999999999999" customHeight="1" x14ac:dyDescent="0.2">
      <c r="B159" s="104" t="s">
        <v>114</v>
      </c>
      <c r="C159" s="22" t="s">
        <v>10</v>
      </c>
      <c r="D159" s="23">
        <v>800</v>
      </c>
      <c r="E159" s="10">
        <v>12</v>
      </c>
      <c r="F159" s="10"/>
      <c r="G159" s="39"/>
    </row>
    <row r="160" spans="1:7" ht="19.899999999999999" customHeight="1" x14ac:dyDescent="0.2">
      <c r="A160" s="72"/>
      <c r="B160" s="80" t="s">
        <v>55</v>
      </c>
      <c r="C160" s="81"/>
      <c r="D160" s="44"/>
      <c r="E160" s="44"/>
      <c r="F160" s="18"/>
      <c r="G160" s="39"/>
    </row>
    <row r="161" spans="1:7" customFormat="1" ht="16.899999999999999" customHeight="1" x14ac:dyDescent="0.2">
      <c r="A161" s="61"/>
      <c r="B161" s="22"/>
      <c r="C161" s="22"/>
      <c r="D161" s="23"/>
      <c r="E161" s="22"/>
      <c r="F161" s="23"/>
    </row>
    <row r="162" spans="1:7" ht="18" x14ac:dyDescent="0.2">
      <c r="A162" s="68"/>
      <c r="B162" s="57" t="s">
        <v>47</v>
      </c>
      <c r="C162" s="12"/>
      <c r="D162" s="58"/>
      <c r="E162" s="12"/>
      <c r="F162" s="77"/>
      <c r="G162" s="39"/>
    </row>
    <row r="163" spans="1:7" ht="18" x14ac:dyDescent="0.2">
      <c r="A163" s="70"/>
      <c r="B163" s="78"/>
      <c r="C163" s="51"/>
      <c r="D163" s="40"/>
      <c r="E163" s="51"/>
      <c r="F163" s="79"/>
      <c r="G163" s="39"/>
    </row>
    <row r="164" spans="1:7" ht="18" x14ac:dyDescent="0.2">
      <c r="A164" s="70"/>
      <c r="B164" s="78"/>
      <c r="C164" s="51"/>
      <c r="D164" s="40"/>
      <c r="E164" s="51"/>
      <c r="F164" s="79"/>
      <c r="G164" s="39"/>
    </row>
    <row r="165" spans="1:7" ht="18" customHeight="1" x14ac:dyDescent="0.2">
      <c r="A165" s="111" t="s">
        <v>126</v>
      </c>
      <c r="B165" s="111"/>
      <c r="C165" s="111"/>
      <c r="D165" s="111"/>
      <c r="E165" s="111"/>
      <c r="F165" s="111"/>
      <c r="G165" s="39"/>
    </row>
    <row r="166" spans="1:7" ht="19.149999999999999" customHeight="1" x14ac:dyDescent="0.2">
      <c r="A166" s="74"/>
      <c r="B166" s="39"/>
      <c r="C166" s="39"/>
      <c r="D166" s="41"/>
      <c r="E166" s="39"/>
      <c r="F166" s="41"/>
    </row>
    <row r="167" spans="1:7" ht="32.25" customHeight="1" x14ac:dyDescent="0.2">
      <c r="A167" s="93"/>
      <c r="B167" s="92" t="s">
        <v>36</v>
      </c>
      <c r="C167" s="46"/>
      <c r="D167" s="46"/>
      <c r="E167" s="13"/>
      <c r="F167" s="96"/>
      <c r="G167" s="39"/>
    </row>
    <row r="168" spans="1:7" x14ac:dyDescent="0.2">
      <c r="A168" s="94"/>
      <c r="B168" s="92" t="s">
        <v>17</v>
      </c>
      <c r="C168" s="12"/>
      <c r="D168" s="13"/>
      <c r="E168" s="14"/>
      <c r="F168" s="96"/>
      <c r="G168" s="39"/>
    </row>
    <row r="169" spans="1:7" x14ac:dyDescent="0.2">
      <c r="A169" s="95"/>
      <c r="B169" s="92" t="s">
        <v>81</v>
      </c>
      <c r="C169" s="12"/>
      <c r="D169" s="13"/>
      <c r="E169" s="13"/>
      <c r="F169" s="96"/>
      <c r="G169" s="39"/>
    </row>
    <row r="170" spans="1:7" x14ac:dyDescent="0.2">
      <c r="A170" s="93"/>
      <c r="B170" s="90" t="s">
        <v>47</v>
      </c>
      <c r="C170" s="12"/>
      <c r="D170" s="58"/>
      <c r="E170" s="12"/>
      <c r="F170" s="96"/>
      <c r="G170" s="39"/>
    </row>
    <row r="171" spans="1:7" ht="15.75" x14ac:dyDescent="0.25">
      <c r="A171" s="74"/>
      <c r="B171" s="98" t="s">
        <v>57</v>
      </c>
      <c r="C171" s="39"/>
      <c r="D171" s="41"/>
      <c r="E171" s="39"/>
      <c r="F171" s="99"/>
      <c r="G171" s="39"/>
    </row>
    <row r="172" spans="1:7" x14ac:dyDescent="0.2">
      <c r="A172" s="74"/>
      <c r="B172" s="97" t="s">
        <v>48</v>
      </c>
      <c r="C172" s="39"/>
      <c r="D172" s="41"/>
      <c r="E172" s="39"/>
      <c r="F172" s="99"/>
      <c r="G172" s="39"/>
    </row>
    <row r="173" spans="1:7" ht="15.75" thickBot="1" x14ac:dyDescent="0.25">
      <c r="A173" s="74"/>
      <c r="B173" s="97" t="s">
        <v>82</v>
      </c>
      <c r="C173" s="112"/>
      <c r="D173" s="113"/>
      <c r="E173" s="112"/>
      <c r="F173" s="100"/>
      <c r="G173" s="39"/>
    </row>
    <row r="174" spans="1:7" x14ac:dyDescent="0.2">
      <c r="A174" s="74"/>
      <c r="B174" s="39"/>
      <c r="C174" s="39"/>
      <c r="D174" s="41"/>
      <c r="E174" s="39"/>
      <c r="F174" s="41"/>
      <c r="G174" s="39"/>
    </row>
    <row r="175" spans="1:7" x14ac:dyDescent="0.2">
      <c r="A175" s="74"/>
      <c r="B175" s="39"/>
      <c r="C175" s="39"/>
      <c r="D175" s="41"/>
      <c r="E175" s="39"/>
      <c r="F175" s="41"/>
      <c r="G175" s="39"/>
    </row>
    <row r="176" spans="1:7" x14ac:dyDescent="0.2">
      <c r="A176" s="74"/>
      <c r="B176" s="39"/>
      <c r="C176" s="39"/>
      <c r="D176" s="41"/>
      <c r="E176" s="39"/>
      <c r="F176" s="41"/>
      <c r="G176" s="39"/>
    </row>
    <row r="177" spans="1:7" x14ac:dyDescent="0.2">
      <c r="A177" s="74"/>
      <c r="B177" s="39"/>
      <c r="C177" s="39"/>
      <c r="D177" s="41"/>
      <c r="E177" s="39"/>
      <c r="F177" s="41"/>
      <c r="G177" s="39"/>
    </row>
    <row r="178" spans="1:7" x14ac:dyDescent="0.2">
      <c r="A178" s="74"/>
      <c r="B178" s="39"/>
      <c r="C178" s="39"/>
      <c r="D178" s="41"/>
      <c r="E178" s="39"/>
      <c r="F178" s="41"/>
      <c r="G178" s="39"/>
    </row>
    <row r="179" spans="1:7" x14ac:dyDescent="0.2">
      <c r="A179" s="74"/>
      <c r="B179" s="39"/>
      <c r="C179" s="39"/>
      <c r="D179" s="41"/>
      <c r="E179" s="39"/>
      <c r="F179" s="41"/>
      <c r="G179" s="39"/>
    </row>
    <row r="180" spans="1:7" x14ac:dyDescent="0.2">
      <c r="A180" s="74"/>
      <c r="B180" s="39"/>
      <c r="C180" s="39"/>
      <c r="D180" s="41"/>
      <c r="E180" s="39"/>
      <c r="F180" s="41"/>
      <c r="G180" s="39"/>
    </row>
    <row r="181" spans="1:7" x14ac:dyDescent="0.2">
      <c r="A181" s="74"/>
      <c r="B181" s="39"/>
      <c r="C181" s="39"/>
      <c r="D181" s="41"/>
      <c r="E181" s="39"/>
      <c r="F181" s="41"/>
      <c r="G181" s="39"/>
    </row>
    <row r="182" spans="1:7" x14ac:dyDescent="0.2">
      <c r="A182" s="74"/>
      <c r="B182" s="39"/>
      <c r="C182" s="39"/>
      <c r="D182" s="41"/>
      <c r="E182" s="39"/>
      <c r="F182" s="41"/>
      <c r="G182" s="39"/>
    </row>
    <row r="183" spans="1:7" x14ac:dyDescent="0.2">
      <c r="A183" s="74"/>
      <c r="B183" s="39"/>
      <c r="C183" s="39"/>
      <c r="D183" s="41"/>
      <c r="E183" s="39"/>
      <c r="F183" s="41"/>
      <c r="G183" s="39"/>
    </row>
    <row r="184" spans="1:7" x14ac:dyDescent="0.2">
      <c r="A184" s="74"/>
      <c r="B184" s="39"/>
      <c r="C184" s="39"/>
      <c r="D184" s="41"/>
      <c r="E184" s="39"/>
      <c r="F184" s="41"/>
      <c r="G184" s="39"/>
    </row>
    <row r="185" spans="1:7" x14ac:dyDescent="0.2">
      <c r="A185" s="74"/>
      <c r="B185" s="39"/>
      <c r="C185" s="39"/>
      <c r="D185" s="41"/>
      <c r="E185" s="39"/>
      <c r="F185" s="41"/>
      <c r="G185" s="39"/>
    </row>
    <row r="186" spans="1:7" x14ac:dyDescent="0.2">
      <c r="A186" s="74"/>
      <c r="B186" s="39"/>
      <c r="C186" s="39"/>
      <c r="D186" s="41"/>
      <c r="E186" s="39"/>
      <c r="F186" s="41"/>
      <c r="G186" s="39"/>
    </row>
    <row r="187" spans="1:7" x14ac:dyDescent="0.2">
      <c r="A187" s="74"/>
      <c r="B187" s="39"/>
      <c r="C187" s="39"/>
      <c r="D187" s="41"/>
      <c r="E187" s="39"/>
      <c r="F187" s="41"/>
      <c r="G187" s="39"/>
    </row>
    <row r="188" spans="1:7" x14ac:dyDescent="0.2">
      <c r="A188" s="74"/>
      <c r="B188" s="39"/>
      <c r="C188" s="39"/>
      <c r="D188" s="41"/>
      <c r="E188" s="39"/>
      <c r="F188" s="41"/>
      <c r="G188" s="39"/>
    </row>
    <row r="189" spans="1:7" x14ac:dyDescent="0.2">
      <c r="A189" s="74"/>
      <c r="B189" s="39"/>
      <c r="C189" s="39"/>
      <c r="D189" s="41"/>
      <c r="E189" s="39"/>
      <c r="F189" s="41"/>
      <c r="G189" s="39"/>
    </row>
    <row r="190" spans="1:7" x14ac:dyDescent="0.2">
      <c r="A190" s="74"/>
      <c r="B190" s="39"/>
      <c r="C190" s="39"/>
      <c r="D190" s="41"/>
      <c r="E190" s="39"/>
      <c r="F190" s="41"/>
      <c r="G190" s="39"/>
    </row>
    <row r="191" spans="1:7" x14ac:dyDescent="0.2">
      <c r="A191" s="74"/>
      <c r="B191" s="39"/>
      <c r="C191" s="39"/>
      <c r="D191" s="41"/>
      <c r="E191" s="39"/>
      <c r="F191" s="41"/>
      <c r="G191" s="39"/>
    </row>
    <row r="192" spans="1:7" x14ac:dyDescent="0.2">
      <c r="A192" s="74"/>
      <c r="B192" s="39"/>
      <c r="C192" s="39"/>
      <c r="D192" s="41"/>
      <c r="E192" s="39"/>
      <c r="F192" s="41"/>
      <c r="G192" s="39"/>
    </row>
    <row r="193" spans="1:7" x14ac:dyDescent="0.2">
      <c r="A193" s="74"/>
      <c r="B193" s="39"/>
      <c r="C193" s="39"/>
      <c r="D193" s="41"/>
      <c r="E193" s="39"/>
      <c r="F193" s="41"/>
      <c r="G193" s="39"/>
    </row>
    <row r="194" spans="1:7" x14ac:dyDescent="0.2">
      <c r="A194" s="74"/>
      <c r="B194" s="39"/>
      <c r="C194" s="39"/>
      <c r="D194" s="41"/>
      <c r="E194" s="39"/>
      <c r="F194" s="41"/>
      <c r="G194" s="39"/>
    </row>
    <row r="195" spans="1:7" x14ac:dyDescent="0.2">
      <c r="A195" s="74"/>
      <c r="B195" s="39"/>
      <c r="C195" s="39"/>
      <c r="D195" s="41"/>
      <c r="E195" s="39"/>
      <c r="F195" s="41"/>
      <c r="G195" s="39"/>
    </row>
    <row r="196" spans="1:7" x14ac:dyDescent="0.2">
      <c r="A196" s="74"/>
      <c r="B196" s="39"/>
      <c r="C196" s="39"/>
      <c r="D196" s="41"/>
      <c r="E196" s="39"/>
      <c r="F196" s="41"/>
      <c r="G196" s="39"/>
    </row>
    <row r="197" spans="1:7" x14ac:dyDescent="0.2">
      <c r="A197" s="74"/>
      <c r="B197" s="39"/>
      <c r="C197" s="39"/>
      <c r="D197" s="41"/>
      <c r="E197" s="39"/>
      <c r="F197" s="41"/>
      <c r="G197" s="39"/>
    </row>
    <row r="198" spans="1:7" x14ac:dyDescent="0.2">
      <c r="A198" s="74"/>
      <c r="B198" s="39"/>
      <c r="C198" s="39"/>
      <c r="D198" s="41"/>
      <c r="E198" s="39"/>
      <c r="F198" s="41"/>
      <c r="G198" s="39"/>
    </row>
    <row r="199" spans="1:7" x14ac:dyDescent="0.2">
      <c r="B199" s="39"/>
      <c r="G199" s="39"/>
    </row>
  </sheetData>
  <mergeCells count="4">
    <mergeCell ref="A10:F10"/>
    <mergeCell ref="A3:F3"/>
    <mergeCell ref="A5:F5"/>
    <mergeCell ref="A165:F165"/>
  </mergeCells>
  <phoneticPr fontId="1" type="noConversion"/>
  <pageMargins left="0.51181102362204722" right="0.51181102362204722" top="0.98425196850393704" bottom="0.98425196850393704" header="0.39370078740157483" footer="0.51181102362204722"/>
  <pageSetup paperSize="9" scale="67" orientation="portrait" r:id="rId1"/>
  <headerFooter alignWithMargins="0">
    <oddHeader xml:space="preserve">&amp;CTroškovnik uređenja građevinskih čestica k.č. 1900/1, 1899/1, 1885/1, k.o. Ivanić-Grad
"     
</oddHeader>
    <oddFooter>&amp;RStranica &amp;P od &amp;N</oddFooter>
  </headerFooter>
  <rowBreaks count="6" manualBreakCount="6">
    <brk id="23" max="5" man="1"/>
    <brk id="47" max="5" man="1"/>
    <brk id="66" max="5" man="1"/>
    <brk id="114" max="5" man="1"/>
    <brk id="132" max="5" man="1"/>
    <brk id="1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RH - TDU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ivanka laskarin</dc:creator>
  <cp:lastModifiedBy>Sandra Abramovic</cp:lastModifiedBy>
  <cp:lastPrinted>2016-04-15T06:03:43Z</cp:lastPrinted>
  <dcterms:created xsi:type="dcterms:W3CDTF">2014-10-27T13:53:27Z</dcterms:created>
  <dcterms:modified xsi:type="dcterms:W3CDTF">2016-04-15T06:08:30Z</dcterms:modified>
</cp:coreProperties>
</file>