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8348" windowHeight="7440"/>
  </bookViews>
  <sheets>
    <sheet name="List1" sheetId="1" r:id="rId1"/>
  </sheets>
  <definedNames>
    <definedName name="_xlnm.Print_Area" localSheetId="0">List1!$A$1:$F$218</definedName>
    <definedName name="_xlnm.Print_Titles" localSheetId="0">List1!$8:$10</definedName>
  </definedNames>
  <calcPr calcId="125725"/>
</workbook>
</file>

<file path=xl/calcChain.xml><?xml version="1.0" encoding="utf-8"?>
<calcChain xmlns="http://schemas.openxmlformats.org/spreadsheetml/2006/main">
  <c r="D203" i="1"/>
  <c r="D71"/>
  <c r="D174"/>
  <c r="D151" l="1"/>
  <c r="F151" s="1"/>
  <c r="F192" l="1"/>
  <c r="F189"/>
  <c r="F180"/>
  <c r="F95"/>
  <c r="F92"/>
  <c r="D205"/>
  <c r="D201"/>
  <c r="D199"/>
  <c r="D191"/>
  <c r="D190"/>
  <c r="D178"/>
  <c r="D177"/>
  <c r="D172"/>
  <c r="D171"/>
  <c r="D168"/>
  <c r="D166"/>
  <c r="D165"/>
  <c r="D162"/>
  <c r="D101"/>
  <c r="D98"/>
  <c r="D89"/>
  <c r="D86"/>
  <c r="D83"/>
  <c r="D80"/>
  <c r="D77"/>
  <c r="D74"/>
  <c r="D68"/>
  <c r="D65"/>
  <c r="D62"/>
  <c r="D59"/>
  <c r="D53"/>
  <c r="D56"/>
  <c r="F168" l="1"/>
  <c r="F203"/>
  <c r="F68"/>
  <c r="F205"/>
  <c r="F201"/>
  <c r="F199"/>
  <c r="F191"/>
  <c r="F190"/>
  <c r="F178"/>
  <c r="F177"/>
  <c r="F174"/>
  <c r="F172"/>
  <c r="F171"/>
  <c r="F166"/>
  <c r="F165"/>
  <c r="F162"/>
  <c r="F101"/>
  <c r="F98"/>
  <c r="F89"/>
  <c r="F86"/>
  <c r="F83"/>
  <c r="F80"/>
  <c r="F77"/>
  <c r="F74"/>
  <c r="F71"/>
  <c r="F65"/>
  <c r="F62"/>
  <c r="F59"/>
  <c r="F56"/>
  <c r="F53"/>
  <c r="F183" l="1"/>
  <c r="F194"/>
  <c r="F207"/>
  <c r="F34"/>
  <c r="F31"/>
  <c r="D50" l="1"/>
  <c r="D45"/>
  <c r="D44"/>
  <c r="D40"/>
  <c r="D37"/>
  <c r="D119"/>
  <c r="D124"/>
  <c r="D121"/>
  <c r="F113"/>
  <c r="D133"/>
  <c r="D128"/>
  <c r="D138"/>
  <c r="F138" s="1"/>
  <c r="D137"/>
  <c r="F137" s="1"/>
  <c r="F45" l="1"/>
  <c r="F44"/>
  <c r="F50"/>
  <c r="F49"/>
  <c r="F17"/>
  <c r="D129" l="1"/>
  <c r="F121"/>
  <c r="F116" l="1"/>
  <c r="F40"/>
  <c r="F133" l="1"/>
  <c r="F144" l="1"/>
  <c r="F141"/>
  <c r="F129"/>
  <c r="F124"/>
  <c r="F128"/>
  <c r="F37" l="1"/>
  <c r="F28" l="1"/>
  <c r="F104" s="1"/>
  <c r="F15" l="1"/>
  <c r="F19" s="1"/>
  <c r="F119" l="1"/>
  <c r="F154" s="1"/>
  <c r="F210" l="1"/>
  <c r="F211" s="1"/>
  <c r="F212" s="1"/>
</calcChain>
</file>

<file path=xl/sharedStrings.xml><?xml version="1.0" encoding="utf-8"?>
<sst xmlns="http://schemas.openxmlformats.org/spreadsheetml/2006/main" count="259" uniqueCount="194">
  <si>
    <t>ST.</t>
  </si>
  <si>
    <t>TROŠK.</t>
  </si>
  <si>
    <t>JED.</t>
  </si>
  <si>
    <t>MJERE</t>
  </si>
  <si>
    <t>KOLIČINA</t>
  </si>
  <si>
    <t>JEDINIČNA</t>
  </si>
  <si>
    <t>CIJENA</t>
  </si>
  <si>
    <t>/kn/</t>
  </si>
  <si>
    <t>UKUPNA</t>
  </si>
  <si>
    <t>S A D R Ž A J :</t>
  </si>
  <si>
    <t>m2</t>
  </si>
  <si>
    <t>1.0.</t>
  </si>
  <si>
    <t>2.0.</t>
  </si>
  <si>
    <t>2.1.</t>
  </si>
  <si>
    <t>2.2.</t>
  </si>
  <si>
    <t>2.3.</t>
  </si>
  <si>
    <t>2.4.</t>
  </si>
  <si>
    <t>m3</t>
  </si>
  <si>
    <t>komplet</t>
  </si>
  <si>
    <t>PRETHODNI I PRIPREMNI RADOVI</t>
  </si>
  <si>
    <t>0.1.</t>
  </si>
  <si>
    <t>0.0.</t>
  </si>
  <si>
    <t>2.5.</t>
  </si>
  <si>
    <t>2.7.</t>
  </si>
  <si>
    <t>2.8.</t>
  </si>
  <si>
    <t>1.1.</t>
  </si>
  <si>
    <t>1.2.</t>
  </si>
  <si>
    <t>komada</t>
  </si>
  <si>
    <t>1.5.</t>
  </si>
  <si>
    <t>TROŠKOVNIK</t>
  </si>
  <si>
    <r>
      <rPr>
        <b/>
        <u/>
        <sz val="12"/>
        <rFont val="Arial"/>
        <family val="2"/>
        <charset val="238"/>
      </rPr>
      <t>NAPOMENA:</t>
    </r>
    <r>
      <rPr>
        <sz val="12"/>
        <rFont val="Arial"/>
        <family val="2"/>
        <charset val="238"/>
      </rPr>
      <t xml:space="preserve"> Sve radove izvesti prema općim tehničkim uvjetima.Prije početka radova označiti sve trase postojećih instalacija unutar obuhvata izvođenja radova, a prema dobivenim posebnim uvjetima građenja.Sve instalacije na označenim trasama zaštititi od mogućih oštećivanja.Nasip i zatrpavanje zemljom izvesti u slojevima uz nabijanje na potrebnu zbijenost. Sva zatrpavanja i nasipavanja izvesti materijalom bez otpadaka i organskih tvari. Svi zemljani radovi moraju se izvoditi u skladu s tehničkim uvjetima za zemljane radove. Obračun količina nasipavanja vrši se u svemu prema građevinskim normama. Nasip se mjeri materijalom u izvedenom stanju na mjestu izvedbe.</t>
    </r>
  </si>
  <si>
    <t>OPĆI UVJETI IZVOĐENJA</t>
  </si>
  <si>
    <t>RADOVI UKLANJANJA I ZEMLJANI RADOVI</t>
  </si>
  <si>
    <t>PRETHODNI I PRIPREMNI RADOVI UKUPNO:</t>
  </si>
  <si>
    <t>2.6.</t>
  </si>
  <si>
    <t>kg</t>
  </si>
  <si>
    <t xml:space="preserve">Iskolčenje površina na kojima se izvode radovi obuhvaća sva geodetska mjerenja kojima se podatci prenose iz projekta na teren. Osiguranje skolčenih površina, profiliranje, obnavljanje i održavanje iskolčenih oznaka na terenu za svo vrijeme izvođenja radova, odnosno do predaje radova investitoru. U cijenu održavanja iskolčenja površina na kojima se odvijaju radovi uključena su sva mjerenja i iskolčenja u tijeku rada i pri tehničkom prijamu te izvođač nema pravo na posebnu naknadu za ove radove. </t>
  </si>
  <si>
    <t>SVEUKUPNO:</t>
  </si>
  <si>
    <t>1.6.</t>
  </si>
  <si>
    <t>oplata</t>
  </si>
  <si>
    <t>beton</t>
  </si>
  <si>
    <t>Izvedba pješačkih i zelenih površina sa svim potrebnim slojevima obuhvaćena je u troškovniku. Nasip i zatrpavanje zemljom izvesti u slojevima uz nabijanje na potrebnu zbijenost. Sva zatrpavanja i nasipavanja izvesti materijalom bez otpadaka i organskih tvari. Svi zemljani radovi moraju se izvoditi u skladu s tehničkim uvjetima za zemljane radove. Obračun količina nasipavanja vrši se u svemu prema građevinskim normama. Nasip se mjeri materijalom u izvedenom stanju na mjestu izvedbe.</t>
  </si>
  <si>
    <t>1.3.</t>
  </si>
  <si>
    <t>1.4.</t>
  </si>
  <si>
    <t>Demontaža postojećih klupa za sjedenje i uklanjanje betonskog temelja uz minimalno oštećenje prilikom demontaže. Uklonjene klupe deponirati na mjesto koje odredi investitor.</t>
  </si>
  <si>
    <t>Demontaža postojećih koševa za smeće uz minimalno oštećenje prilikom demontaže. Uklonjene koševe deponirati na mjesto koje odredi investitor.</t>
  </si>
  <si>
    <t>Nabava i ugradnja betonskih opločnika debljine 8 cm,  modul 40x80 cm, glatki opločnik crne boje. Opločnika je tipa Herkules - Samoborka ili jednakovrijedan proizvod prema izboru projektanta i projektnoj dokumentaciji.</t>
  </si>
  <si>
    <t>Izrada i postavljanje oznake gradilišta i ograđivanje gradilišta.</t>
  </si>
  <si>
    <t>0.2.</t>
  </si>
  <si>
    <t>1.7.</t>
  </si>
  <si>
    <t>m'</t>
  </si>
  <si>
    <t>zarezivanje</t>
  </si>
  <si>
    <t>uklanjanje</t>
  </si>
  <si>
    <t>Nabava i ugradnja dekorativnih oblutaka promjera Ø16-32 mm na sloj tucanika između asfalta i betonskih opločnika prema. Boja i vrsta kamenog materijala prema izboru projektanta</t>
  </si>
  <si>
    <t>Nabava, transport,razastiranje i strojno zbijanje  pijeska granulacije Ø 4-8 mm u sloju debljine 5 cm u zbijenom stanju kao podloga ispod betonskih opločnika. Površina na kojoj se vrši zbijanje je 94,40 m2. Sve radove izvesti prema općim tehničkim uvjetima i detaljima iz projektne dokumentacije.</t>
  </si>
  <si>
    <t>čelični lim</t>
  </si>
  <si>
    <t>beton C12/25</t>
  </si>
  <si>
    <t>Nabava, transport i ugradnja čeličnih rubnjaka betonskih opločnika uz traku s dekorativnim oblucima od čeličnog lima razvijene širine 13 cm, debljine 3 mm, savijan u L oblik (5+8 cm).  Rubnjaci se pričvršćuju u betonski temelj od mršavog betona 10/25 cm. Sva spojna sredstva uključena u cijenu. (23,40 kg/m2)</t>
  </si>
  <si>
    <t>Izvođač radova dužan je betonske radove izvesti prema pravilniku o tehničkim normativima za beton i armirani beton, opisima i stavkama troškovnika, te prema HRN.
Izvođač radova dužan je evidentirati podatke o kvaliteti ugrađenih materijala i izvedenih radova, zapisnik o primopredaji radova u toku izvedbe, podatke o vremenskim prilikama, dnevnim temperaturama i sl. Navedeni podaci u svakom momentu moraju biti dostupni nadzornoj službi. Betoniranje izvesti uz upotrebu vibratora, te voditi računa da ne dođe do segregacije betona. Za izradu betona upotrijebiti agregat koji udovoljava uvjetima kvalitete prema HRN propisima. HRN određuje uvjete koje mora ispunjavati cement koji se upotrebljava za izradu betona. Za izradu betona upotrebljava se voda koja udovoljava uvjetima što su utvrđeni propisom u HRN.
Betoniranje može početi nakon pregleda podloge, skela, oplate i armature. Beton se mora transportirati i ubacivati u konstrukciju na način i uz uvjete koji sprečavaju segregaciju betona. Konzistencija betona mora biti takva da se beton može kvalitetno ugraditi. Neposredno nakon ugradnje beton mora biti zaštićen od atmosferskih utjecaja, opterećenja i drugih štetnih utjecaja. Potrebno je provoditi propisanu njegu betona.</t>
  </si>
  <si>
    <t>Izrada betonske rubne trake proširenja betonske staze dimenzija 10x35cm, beton C 30/37, razred otpornosti XF4. Sveukupne dužine 111,20 m. Ugradnju izvesti prema projektnoj dokumentaciji.</t>
  </si>
  <si>
    <t>Izrada betonske trake  posred asfaltne površine dimenzija 10x15cm, beton C 30/37, razred otpornosti XF4. Sveukupne dužine 115,42 m. Ugradnju izvesti prema projektnoj dokumentaciji.</t>
  </si>
  <si>
    <t>Dobava i ugradnja geotekstila(300g/m2), s preklopima prema specifikaciji proizvođača, u slojeve  za izvedbu nastavka postojeće pješačke staze prema spoju sa šetnicom uz rijeku Lonju. Ukupna površina 307,00 m2. Ugradnju izvesti prema detaljima projekta. U cijenu nisu uključene površine potrebnih preklopa traka geotekstila.</t>
  </si>
  <si>
    <t>Dobava i ugradnja geotekstila(300g/m2), s preklopima prema specifikaciji proizvođača. Postavljanje geotekstila u slojeve proširenja staze prema detaljima iz projektne dokumentacije. Ukupna površina 104,00 m2.</t>
  </si>
  <si>
    <t>Nabava, transport,razastiranje i strojno zbijanje kamenog materijala (tucanik) granulacije Ø0-67mm u sloju debljine 25 cm u zbijenom stanju. Zbijanje izvesti u dva sloja s konačnom potrebnom ujednačenom zbijenošću - modul stišljivosti 40MN/m2. Ugradnja tucanika u slojeve podloge za izvedbu proširenja uz pješačku stazu. Sve radove izvesti prema općim tehničkim uvjetima i detaljima projekta.</t>
  </si>
  <si>
    <t>Nabava, transport,razastiranje i strojno zbijanje kamenog materijala (tucanik) granulacije Ø0-67mm u sloju debljine 20 cm u zbijenom stanju. Zbijanje izvesti u dva sloja s konačnom potrebnom ujednačenom zbijenošću - modul stišljivosti 40MN/m2. Ugradnja tucanika u slojeve podloge za izvedbu nastavka postojeće pješačke staze prema spoju sa šetnicom uz rijeku Lonju. Sve radove izvesti prema općim tehničkim uvjetima i detaljima projekta.</t>
  </si>
  <si>
    <t>Strojni iskop podloge (zemlja i djelomično stara posteljica od tucanika) u sloju debljine 20 cm,  za izvedbu nastavka postojeće pješačke staze prema spoju sa šetnicom uz rijeku Lonju. Uklonjeni materijal deponirati na mjesto koje odredi nadzorni inženjer. Površina na kojoj se vrši iskop 307,00 m2. Iskop izvesti prema projektnoj dokumentaciji.</t>
  </si>
  <si>
    <t>Zarezivanje i uklanjanje novog asfalta i slojeva ispod njega u poprečnim trakama na stazi ispod njega u širini od 10 cm, a do dubine 15 cm. Ukupna duljina uklanjanja je 115 m'.</t>
  </si>
  <si>
    <t>Zarezivanje i uklanjanje novog asfalta pješačke staze po cijeloj duljini 30 cm od oba ruba tako da je konačna širina staze 4,4 m.  Uklanjanje izrezanog asfalta i postojećih slojeva ispod njega u širini od 10 cm. Ukupna duljina uklanjanja je 400,00 m. Obračun radova prema m3 uklonjenog materijala</t>
  </si>
  <si>
    <t>Geotekstil na glavnoj pješačkoj stazi</t>
  </si>
  <si>
    <t>Geotekstil na proširenjima glavne pješačke staze</t>
  </si>
  <si>
    <t>Tucanik u sloju glavne pješačke staze</t>
  </si>
  <si>
    <t>Tucanik u sloju proširenja glavne pješačke staze</t>
  </si>
  <si>
    <t>Pijesak ispod betonskih opločnika</t>
  </si>
  <si>
    <t>Betonske trake posred glavne pješačke staze</t>
  </si>
  <si>
    <t>Čelični rubnjaci betonskih opločnika</t>
  </si>
  <si>
    <t>Betonske rubne staze betonskih opločnika</t>
  </si>
  <si>
    <t>2.9.</t>
  </si>
  <si>
    <t>Betonski opločnici</t>
  </si>
  <si>
    <t>2.10.</t>
  </si>
  <si>
    <t>Dekorativni obluci</t>
  </si>
  <si>
    <t>Uklanjanje stjegova za zastavu</t>
  </si>
  <si>
    <t>Strojni iskop podloge na mjestu glavne pješačke staze</t>
  </si>
  <si>
    <t>Strojni iskop humusa i zemlje u sloju debljine 25 cm, na mjestu proširenja uz pješačku stazu, kao i rubnih betonskih traka. Uklonjeni materijal deponirati na mjesto koje odredi nadzorni inženjer. Površina na kojoj se vrši iskop 115 m2. Iskop izvesti prema projektnoj dokumentaciji.</t>
  </si>
  <si>
    <t>Strojni iskop humusa i zemlje na mjestu proširenja glavne pješačke staze</t>
  </si>
  <si>
    <t>Zarezivanje asfaltne podloge glavne pješačke staze</t>
  </si>
  <si>
    <t>Zarezivanje asfaltne podloge - rubnog dijela glavne pješačke staze</t>
  </si>
  <si>
    <t>Demontaža klupa uz glavnu pješačku stazu</t>
  </si>
  <si>
    <t>Demontaža koševa uz glavnu pješačku stazu</t>
  </si>
  <si>
    <t>Uklanjanje stjegova za zastavu visine &gt;3m. Uklonjene elemente deponirati na mjesto koje odredi investitor a na mjesto udaljeno do 5 km od mjesta uklanjanja.</t>
  </si>
  <si>
    <t>Strojni iskop zemlje na mjestu pješačke površine dječjeg igrališta</t>
  </si>
  <si>
    <r>
      <t>Strojni iskop zemlje III. kategorije na mjestu pješačke površine. Površina na kojoj se vrši iskop iznosi 892,0m</t>
    </r>
    <r>
      <rPr>
        <sz val="12"/>
        <rFont val="Calibri"/>
        <family val="2"/>
        <charset val="238"/>
      </rPr>
      <t>²</t>
    </r>
    <r>
      <rPr>
        <sz val="12"/>
        <rFont val="Arial"/>
        <family val="2"/>
      </rPr>
      <t>, dubina iskopa 35cm. Višak zemlje deponirati na mjesto formiranja brijega unutar zone uređenja dječjeg igrališta ili koje odredi nadzorni inžanjer. Radove izvesti prema projektnoj dokumentaciji.</t>
    </r>
  </si>
  <si>
    <t>1.8.</t>
  </si>
  <si>
    <r>
      <t xml:space="preserve">Strojni iskop zemlje III. kategorije na mjestu pješačke površine. Površina na kojoj se vrši iskop iznosi </t>
    </r>
    <r>
      <rPr>
        <sz val="12"/>
        <rFont val="Arial"/>
        <family val="2"/>
        <charset val="238"/>
      </rPr>
      <t>178,00 m², dubina iskopa 20 cm</t>
    </r>
    <r>
      <rPr>
        <sz val="12"/>
        <rFont val="Arial"/>
        <family val="2"/>
      </rPr>
      <t>. Višak zemlje deponirati na mjesto formiranja brijega unutar zone uređenja dječjeg igrališta ili koje odredi nadzorni inžanjer. Radove izvesti prema projektnoj dokumentaciji.</t>
    </r>
  </si>
  <si>
    <t>1.9.</t>
  </si>
  <si>
    <t>Planiranje zemlje na mjesto formiranja brijega</t>
  </si>
  <si>
    <t>Strojni iskop kabelskih kanala 0,4m širine, 0,8m dubine i zatrpavanje kanala zemljom od iskopa nakon polaganja zaštitnih cijevi. Iskopanu zemlju deponirati u neposrednoj blizini kanala radi kasnijeg zatrpavanja, višak deponirati na mjestu koje odredi nadzorni inženjer. Duljina polaganja zaštitne cijevi je 173,0m.  Višak zemlje deponirati na lokaciji u zoni formiranja brijega ili na mjestu koje odredi nadzorni inženjer. Sve radove izvesti prema detaljima iz projekta.</t>
  </si>
  <si>
    <t>1.10.</t>
  </si>
  <si>
    <t>Strojni iskop kabelskih kanala u zoni dječjeg igrališta</t>
  </si>
  <si>
    <t>Ručni iskop za temelje javne rasvjete 0,65x0,65m,0,8m dubine, dubina iskopa 0,9m. Stranice iskopa moraju biti pravilne. Višak zemlje deponirati na lokaciji u zoni formiranja brijega ili na mjestu koje odredi nadzorni inženjer. Ukupno 8 komada temelja.  Višak zemlje deponirati na lokaciji u zoni formiranja brijega ili na mjestu koje odredi nadzorni inženjer.Sve radove izvesti prema detaljima iz projekta.</t>
  </si>
  <si>
    <t>1.11.</t>
  </si>
  <si>
    <t>Ručni iskop za temelje javne rasvjete u zoni dječjeg igrališta</t>
  </si>
  <si>
    <t>1.12.</t>
  </si>
  <si>
    <t>Temelj je dimenzije 0,7x0,7m,0,8m dubine, a stvarna dubina iskopa 55cm. Iskop vršiti na projektiranu kotu -1,05m Stranice iskopa moraju biti pravilne. Višak zemlje deponirati na lokaciji u zoni formiranja brijega ili na mjestu koje odredi nadzorni inženjer. Ukupno 24 komada temelja. Sve radove izvesti prema detaljima iz projekta.</t>
  </si>
  <si>
    <t>Ručni iskop za temelje elemenata za igru u zoni dječjeg igrališta</t>
  </si>
  <si>
    <t>1.13.</t>
  </si>
  <si>
    <t xml:space="preserve">Strojni iskop za postavaljanje trampolina( tip trampolina ugrađenog u ravnini s terenom). Površina na kojoj se vrši iskop je 170x320cm, stranice iskopa moraju biti pravilne. </t>
  </si>
  <si>
    <t>Nabava, ugradnja i strojno zbijanje kamenog materijala (tucanik) granulacije 0-63mm na mjestu pješačkih površina. Debljina sloja je 25cm u zbijenom stanju. Zbijanje izvesti s konačnom potrebnom ujednačenom zbijenošću - modul stišljivosti 40MN/m2. sve radove izvesti prema projektnoj dokumentaciji. Površina na kojoj se vrši ugradnja kamenog materijala je 1043,0m2</t>
  </si>
  <si>
    <t>Nabava, ugradnja i strojno zbijanje kamenog materijala (tucanik) granulacije 0-63mm na mjestu ugradnje trampolina. Debljina sloja je od 10-30cm u zbijenom stanju. Zbijanje izvesti s konačnom potrebnom ujednačenom zbijenošću - modul stišljivosti 20MN/m2. sve radove izvesti prema projektnoj dokumentaciji. Površina na kojoj se vrši ugradnja kamenog materijala je 5,44m2</t>
  </si>
  <si>
    <t>Nabava i ugradnja dekorativnog pranog drobljenca na mjestu pješačke površine u sloju od 25cm . Granulacija kamenog materijala je 4-8mm, a vrsta kamena i boja prema izboru projektanta. Površina na kojoj se vrši ugradnja drobljenca je 886,0 m2. Sve radove izvesti prema projektnoj dokumentaciji.</t>
  </si>
  <si>
    <t>Nabava i ugradnja dekorativnog pranog drobljenca na mjestu pješačke površine u sloju od 5cm . Granulacija kamenog materijala je 8-16mm, a vrsta kamena i boja prema izboru projektanta. Površina na kojoj se vrši ugradnja drobljenca je 179,0 m2. Sve radove izvesti prema projektnoj dokumentaciji.</t>
  </si>
  <si>
    <t>Fino planiranje zemlje na površini brijega za formiranje prilaza vrhu brijega i pristupne površine za pristupanje igralima smještenim  u/na strukturi brijega.  Sve izvesti prema detaljima iz projekta.</t>
  </si>
  <si>
    <t>Nanos zemlje i fino planiranje nakon ugradnje igrala koja se nalaze u stukturi brijega. Sve izvesti prema detaljima iz projekta.</t>
  </si>
  <si>
    <t>Dobava i ugradnja tucanika granulacije Ø0-63mm u sloju od 25 cm u zbijenom stanju na površini brijega za formiranje prilaza vrhu brijega i pristupne površine za pristupanje igralima smještenim  u/na strukturi brijega.  Tucanik ugraditi zbijanjem do potrebne zbijenosti od 20MN/m2. Sve izvesti prema detaljima iz projekta.</t>
  </si>
  <si>
    <t>Temelj je dimenzije 0,5x0,5m,0,5m dubine, a stvarna dubina iskopa 25cm. Iskop vršiti na projektiranu kotu -0,75m Stranice iskopa moraju biti pravilne. Višak zemlje deponirati na lokaciji u zoni formiranja brijega ili na mjestu koje odredi nadzorni inženjer. Ukupno 4 komada temelja. Sve radove izvesti prema detaljima iz projekta.</t>
  </si>
  <si>
    <t>1.14.</t>
  </si>
  <si>
    <t>Strojni iskop za trampolin</t>
  </si>
  <si>
    <t>Tucanik na mjestu pješačkih površina u zoni dječjeg igrališta</t>
  </si>
  <si>
    <t>1.15.</t>
  </si>
  <si>
    <t>Tucanik na mjestu ugradnje trampolina</t>
  </si>
  <si>
    <t>1.16.</t>
  </si>
  <si>
    <t>1.17.</t>
  </si>
  <si>
    <t>Dekorativni prani drobljenac na mjestu pješačkih površina u zoni dječjeg igrališta</t>
  </si>
  <si>
    <t>1.18.</t>
  </si>
  <si>
    <t>1.19.</t>
  </si>
  <si>
    <t>Geoteksil u sloj ispod površine za igru</t>
  </si>
  <si>
    <t>Dobava i ugradnja geotekstila(300g/m2) s potrebnim preklopima prema specifikaciji proizvođača, u slojeve podloge ispod površine za igru dječjeg igrališta. Površina za igru koja se oblaže geotekstilom je 1095m2. Sve izvesti prema detaljima iz projekta. U količinu nisu uračunati potrebni preklopi traka geotekstila.</t>
  </si>
  <si>
    <t>1.20.</t>
  </si>
  <si>
    <t>Fino planiranje zemlje na površini brijega</t>
  </si>
  <si>
    <t>Fino planiranje zemlje nakon ugradnje igrala</t>
  </si>
  <si>
    <t>1.21.</t>
  </si>
  <si>
    <t>1.22.</t>
  </si>
  <si>
    <t>Tucanik na površini brijega</t>
  </si>
  <si>
    <t>Dekorativni drobljenac na površini brijega</t>
  </si>
  <si>
    <t>Dobava i ugradnja dekorativnog drobljenca Ø4-8mm u sloju od 25 cm na mjestu ugrađenog tucanika na površini brijega za formiranje prilaza vrhu brijega i pristupne površine za pristupanje igralima smještenim  u/na strukturi brijega.  Tucanik ugraditi zbijanjem do potrebne zbijenosti od 20MN/m2. Sve izvesti prema detaljima iz projekta.</t>
  </si>
  <si>
    <t>1.23.</t>
  </si>
  <si>
    <t>Strojno planiranje (nanos) zemlje III. kategorije na mjesto formiranja brijega unutar zone uređenja dječjeg igrališta. Nanos zemlje izvodi se sa zbijanjem u slojevima od 50cm  u zbijenom stanju do finalnog oblika i visine brijega. Zemlja koja se formira u projektirani oblik brijega nalazi se na lokaciji ili u neposrednoj blizini na udaljenosti od maksimalno 200 metara od projektirane pozicije brijega.  Radove izvesti prema projektnoj dokumentaciji. Ukupna količina zemlje koja je potrebna za formiranje brijega iznosi 1800m3 zemlje u zbijenom stanju. Za formiranje brijega planirati zemlju na način da je manje kvalitetan materijal u unutrašnjosti strukture brijega , a kvalitetnija zemlja bez ikakvog otpadnog materijala,  pogodna za sadnju trave na površini strukture.</t>
  </si>
  <si>
    <t>RADOVI UKLANJANJA I ZEMLJANI RADOVI UKUPNO:</t>
  </si>
  <si>
    <t>UREĐENJE GLAVNE PJEŠAČKE STAZE</t>
  </si>
  <si>
    <t>3.0.</t>
  </si>
  <si>
    <t>UREĐENJE DJEČJEG IGRALIŠTA</t>
  </si>
  <si>
    <t>3.1.</t>
  </si>
  <si>
    <t>Izrada betonskog temelja dimenzija 0,65x0,65x80 cm, beton C 20/25, komplet s četiri temeljna vijka M 20 postavljena prema šabloni proizvođača rasvjetnog stupa, betoniranje izvesti s provučenim uvodnim i odvodnim fleksibilnim PEHD bužirom ø 80mm .</t>
  </si>
  <si>
    <t>3.2.</t>
  </si>
  <si>
    <t>Izrada armiranobetonske površine pokosa na dijelu formiranog brda na kojem se predviđa ugradnja elemenata za prihvat pri penjanju preko betoniranog pokosa. Prije betoniranja priprmiti zemljanu podlogu zbijanjem na način da se čestice zemlje ne odvajaju od podloge. Ploha pokosa  je  u nagibu od maksimalno 45° u odnosu na teren, a betoniranje se izvodi strojno mlaznim betonom preko armaturne mrežeQ283 (bez tragova korozije) pridržane uz teren sidrenim žicama(čelične žice Ø2mm) usidrenim u teren  40 cm. Beton je klase C25/30. Maksimalna veličina agregata za pripremu betona je 16mm pri čemu je udio pijeska i šljunka oko 75%.Recepturu licencirane betonare za  mlazni beton koji se ugrađuje potrebno je dostaviti nadzornom inženjeru prije ugradnje betona. Beton nanositi u sloju od 12cm u dva sloja 6+6cm. Njegovanje betona počinje odmah po ugradnji i traje do potpunog čvršćivanja betona. Sve izvesti prema uputi nadzornog inženjera i prema projektu. U jediničnoj cijeni sadržana je nabava i ugradba te sav rad i materijal .</t>
  </si>
  <si>
    <t>armatura</t>
  </si>
  <si>
    <t>3.3.</t>
  </si>
  <si>
    <t>Izrada betonskog okvira za postavljanje trampolina. Debljina AB okvira je 10cm, a visina 61cm, beton C 25/30. Betoniranje okvira izvodi se u dvostranoj oplati.</t>
  </si>
  <si>
    <t>3.4.</t>
  </si>
  <si>
    <t>Izrada betonskog temelja za ugradnju elemenata za igru dimenzija 0,70x0,70x80 cm, beton C 25/30. U svježi beton temelja ugrađuje se čelična pocinčana ploča sa sidrima za pričvršćenje elemenata za igru.Čelična ploča je dimenzija 50x50cm debljine 25mm,a  sidra zavarena na ploču(4komada) koja se uranjaju u svježi beton su promjera Ø18mm, duljine 60cm. Na gornju plohu  čelične ploče zavariti 4 navojne šipke(čelične pocinčane) duljine 5cm promjera Ø16mm - pozicija prema šabloni stope elemenata za igru. Radove izvesti prema projektu. Ukupno 23 temelja. U cijenu su uključeni rad i materijal. Obračun po m3 ugrađenog betona. Sve izvesti prema projektu.</t>
  </si>
  <si>
    <t>čelična ploča sa sidrima i navojnim šipkama</t>
  </si>
  <si>
    <t>3.5.</t>
  </si>
  <si>
    <t>3.6.</t>
  </si>
  <si>
    <t>Izrada betonskog temeljnih traka za ugradnju elemenata za igru (tobogani, provlačilica i provlačilica-tobogan). Dimenzija temelja 0,30x1,0x0,3m, beton C 25/30 komplet sa  čeličnom pocinčanim L-profilom(45x45mm, debljina stijenke 4mm) ugrađenim u svježi beton za pričvršćenje elemenata za igru. Radove izvesti prema projektu. Ukupno 5 temeljnih traka s pripadajućim L-profilima. Temeljne trake betonirati u zemlji bez oplate. U cijenu su uključeni rad i materijal. Sve izvesti prema projektu.</t>
  </si>
  <si>
    <t>L-profili</t>
  </si>
  <si>
    <t>3.7.</t>
  </si>
  <si>
    <t>Nabava i ugradnja betonskih rubnjaka uz pješačke staze. Rubnjak je dimenzije 8/25/100 te se ugrađuje u beton C16/20, na projektirana mjesta i prema detaljima projekta. Duljina postavljanja je 307 metara. Sve izvesti prema projektu.</t>
  </si>
  <si>
    <t>m</t>
  </si>
  <si>
    <t>BETONSKI I ARMIRANOBETONSKI RADOVI UKUPNO:</t>
  </si>
  <si>
    <t>4.0.</t>
  </si>
  <si>
    <t>INSTALATERSKI RADOVI</t>
  </si>
  <si>
    <t>4.1.</t>
  </si>
  <si>
    <t>Dobava i ugradnja PEHD zaštitnog bužira Ø 80 mm s ugrađenim foršpanom za naknadno provlačenje električnog kabla za napajanje javne rasvjete. Cijev se polaže u iskopani kanal na sloj tucanika Ø0-16mm debljine 10cm i zatrpava istim materijalom oko položene cijevi - debljina sloja 18cm. Na ugrađeni kameni materijal se polaže traka za uzemljenje, zatrpava zemljom od iskopa u sloju od 15 cm. Na ugrađenu zemlju se postavlja traka upozorenja te se  rov zapunjava zemljom od iskopa. Rovovi s ugrađenim bužirima se nesmiju zbijati. Sve izvesti prema detaljima projektne dokumentacije.</t>
  </si>
  <si>
    <t xml:space="preserve">PEHD Ø 80 </t>
  </si>
  <si>
    <t>traka za uzemljenje - pocinčana Zn/Fe 25x4mm</t>
  </si>
  <si>
    <t>tucanik Ø0-16mm</t>
  </si>
  <si>
    <t>traka upozorenja</t>
  </si>
  <si>
    <t>INSTALATERSKI RADOVI UKUPNO:</t>
  </si>
  <si>
    <t>5.0.</t>
  </si>
  <si>
    <t>TESARSKI RADOVI</t>
  </si>
  <si>
    <t>5.1.</t>
  </si>
  <si>
    <t>Postavljanje oplate za betoniranje okvira trampolina. Oplata je djelomično dvostrana, djelomično jednostrana drvena od hoblane drvene građe (ploče). U cijenu su uključeni premazi za oplatu, podupore, razupore, ugradnja i razgradnja oplate te obrada površine nakon skidanja oplate zbog potrebne preciznosti dimenzija izlivenog gotovog betonskog okvira. Sve izvesti prema projektu.</t>
  </si>
  <si>
    <t>5.2.</t>
  </si>
  <si>
    <t>Postavljanje oplate za betoniranje temelja elemenata za igru, temelj tlocrtne dimenzije 70x70 cm. Oplata je  drvena od hoblane drvene građe, a postavlja se u visini od 30cm oko iskopa za temelj. U cijenu su uključeni premazi za oplatu, podupore, razupore, ugradnja i razgradnja oplate. Sve izvesti prema projektu.</t>
  </si>
  <si>
    <t>5.3.</t>
  </si>
  <si>
    <t>Postavljanje oplate za betoniranje temelja elemenata za igru, temelj tlocrtne dimenzije 50x50 cm. Oplata je  drvena od hoblane drvene građe, a postavlja se u visini od 30cm oko iskopa za temelj. U cijenu su uključeni premazi za oplatu, podupore, razupore, ugradnja i razgradnja oplate. Sve izvesti prema projektu.</t>
  </si>
  <si>
    <t>5.4.</t>
  </si>
  <si>
    <t>Postavljanje drvenih greda(četinari III.klase) za formiranje prilaza vrhu brijega. Drvene grede su presjeka 16x16cm duljine 200,0cm. Postavljaju se na prethodno pripremljenu podlogu. U cijenu uključena sva potrebna spojna sredstva, rad i materijal.Sve izvesti prema detaljima iz projektne dokumentacije.</t>
  </si>
  <si>
    <t>TESARSKI RADOVI UKUPNO:</t>
  </si>
  <si>
    <t xml:space="preserve"> BETONSKI I ARMIRANOBETONSKI RADOVI</t>
  </si>
  <si>
    <t>UKUPNO:</t>
  </si>
  <si>
    <t>PDV - 25%</t>
  </si>
  <si>
    <t>projektant:</t>
  </si>
  <si>
    <t>UKUPNO-UREĐENJE GLAVNE PJEŠAČKE STAZE:</t>
  </si>
  <si>
    <t>Ana Laća,  mag.ing.arh.</t>
  </si>
  <si>
    <t>Zaštita postojećih komunalnih instalacija unutar predmetne lokacije izvođenja radova betonskim talpama.</t>
  </si>
  <si>
    <t>Ova stavka obuhvaća sljedeće radove:</t>
  </si>
  <si>
    <t>a) ručni otkop zemlje oko instalalcija s odbacivanjem zemlje ili utovarom viška zemlje te odvoz i zbrinjavanje unutar obuhvata radova ili na mjesto koje odredi nadzorni inženjer.</t>
  </si>
  <si>
    <t>b) polaganje dvostruko armiranih (armaturna mreža Q188 s 4 prihvatne kuke) betonskih ploča (d=0,15m; 1,0mx3,0m) iznad tjemena postojeće instalacije u zoni križanja s površinom koja se uređuje . Ploče postaviti u cjeloj širini križanja dužom osi okomito na os instalacija.</t>
  </si>
  <si>
    <t>c) zatrpavanje zemljanim materijalom do razine psteljice tucanika i kompaktiranje u slojevima Ms≥25MN/m2</t>
  </si>
  <si>
    <t xml:space="preserve"> talpe (d=0,15m; 1,0mx3,0m)</t>
  </si>
  <si>
    <t>2.11.</t>
  </si>
  <si>
    <t xml:space="preserve">IZGRADNJA DJEČJEG IGRALIŠTA I UREĐENJE PJEŠAČKIH STAZA NA LOKACIJI                                                                                                                                                                                   
</t>
  </si>
  <si>
    <t>k.č.br. 2294, 2079/4, 2079/1, k.o. Ivanić-Grad</t>
  </si>
  <si>
    <t>Izrada betonskog temelja za ugradnju elemenata za igru dimenzija 0,50x0,50x0,5m, beton C 25/30 komplet sa usidrenom čeličnom pocinčanom papučom za pričvršćenje elemenata za igru. Radove izvesti prema projektu. . U cijenu su uključeni rad i materijal. Obračun po m3 ugrađenog betona. Sve izvesti prema projektu.</t>
  </si>
</sst>
</file>

<file path=xl/styles.xml><?xml version="1.0" encoding="utf-8"?>
<styleSheet xmlns="http://schemas.openxmlformats.org/spreadsheetml/2006/main">
  <numFmts count="3">
    <numFmt numFmtId="43" formatCode="_-* #,##0.00\ _k_n_-;\-* #,##0.00\ _k_n_-;_-* &quot;-&quot;??\ _k_n_-;_-@_-"/>
    <numFmt numFmtId="164" formatCode="0.00_ ;\-0.00\ "/>
    <numFmt numFmtId="165" formatCode="#,##0.00_ ;\-#,##0.00\ "/>
  </numFmts>
  <fonts count="17">
    <font>
      <sz val="10"/>
      <name val="Arial"/>
      <charset val="238"/>
    </font>
    <font>
      <sz val="8"/>
      <name val="Arial"/>
      <family val="2"/>
      <charset val="238"/>
    </font>
    <font>
      <b/>
      <sz val="12"/>
      <name val="Arial"/>
      <family val="2"/>
      <charset val="238"/>
    </font>
    <font>
      <sz val="12"/>
      <name val="Arial"/>
      <family val="2"/>
      <charset val="238"/>
    </font>
    <font>
      <b/>
      <u/>
      <sz val="12"/>
      <name val="Arial"/>
      <family val="2"/>
      <charset val="238"/>
    </font>
    <font>
      <sz val="10"/>
      <name val="Arial"/>
      <family val="2"/>
      <charset val="238"/>
    </font>
    <font>
      <b/>
      <sz val="10"/>
      <name val="Arial"/>
      <family val="2"/>
    </font>
    <font>
      <b/>
      <sz val="12"/>
      <name val="Arial"/>
      <family val="2"/>
    </font>
    <font>
      <sz val="12"/>
      <name val="Arial"/>
      <family val="2"/>
    </font>
    <font>
      <sz val="11"/>
      <color indexed="8"/>
      <name val="Calibri"/>
      <family val="2"/>
      <charset val="1"/>
    </font>
    <font>
      <sz val="12"/>
      <color theme="1"/>
      <name val="Arial"/>
      <family val="2"/>
      <charset val="238"/>
    </font>
    <font>
      <sz val="12"/>
      <color rgb="FFFF0000"/>
      <name val="Arial"/>
      <family val="2"/>
      <charset val="238"/>
    </font>
    <font>
      <sz val="12"/>
      <name val="Calibri"/>
      <family val="2"/>
      <charset val="238"/>
    </font>
    <font>
      <b/>
      <sz val="14"/>
      <name val="Arial"/>
      <family val="2"/>
      <charset val="238"/>
    </font>
    <font>
      <sz val="12"/>
      <color indexed="8"/>
      <name val="Arial"/>
      <family val="2"/>
      <charset val="238"/>
    </font>
    <font>
      <sz val="10"/>
      <color indexed="8"/>
      <name val="Arial Narrow"/>
      <family val="2"/>
      <charset val="238"/>
    </font>
    <font>
      <b/>
      <sz val="16"/>
      <name val="Arial"/>
      <family val="2"/>
      <charset val="23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5" fillId="0" borderId="0" applyFont="0" applyFill="0" applyBorder="0" applyAlignment="0" applyProtection="0"/>
    <xf numFmtId="0" fontId="9" fillId="0" borderId="0"/>
  </cellStyleXfs>
  <cellXfs count="147">
    <xf numFmtId="0" fontId="0" fillId="0" borderId="0" xfId="0"/>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Border="1" applyAlignment="1">
      <alignment horizontal="center"/>
    </xf>
    <xf numFmtId="4" fontId="3" fillId="0" borderId="0" xfId="0" applyNumberFormat="1" applyFont="1" applyBorder="1" applyAlignment="1">
      <alignment horizontal="center"/>
    </xf>
    <xf numFmtId="0" fontId="3" fillId="0" borderId="3" xfId="0" applyFont="1" applyBorder="1" applyAlignment="1">
      <alignment horizontal="center"/>
    </xf>
    <xf numFmtId="4" fontId="3" fillId="0" borderId="3" xfId="0" applyNumberFormat="1" applyFont="1" applyBorder="1" applyAlignment="1">
      <alignment horizontal="center"/>
    </xf>
    <xf numFmtId="4" fontId="3" fillId="0" borderId="3" xfId="0" applyNumberFormat="1" applyFont="1" applyBorder="1" applyAlignment="1">
      <alignment horizontal="center" vertical="center"/>
    </xf>
    <xf numFmtId="4"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right" vertical="top" wrapText="1"/>
    </xf>
    <xf numFmtId="0" fontId="3" fillId="0" borderId="0" xfId="0" applyFont="1"/>
    <xf numFmtId="2" fontId="3" fillId="0" borderId="0" xfId="0" applyNumberFormat="1" applyFont="1"/>
    <xf numFmtId="0" fontId="2" fillId="0" borderId="0" xfId="0" applyFont="1" applyBorder="1" applyAlignment="1">
      <alignment horizontal="left" vertical="top" wrapText="1"/>
    </xf>
    <xf numFmtId="0" fontId="3" fillId="0" borderId="0" xfId="0" applyFont="1" applyBorder="1"/>
    <xf numFmtId="2" fontId="3" fillId="0" borderId="0" xfId="0" applyNumberFormat="1" applyFont="1" applyBorder="1"/>
    <xf numFmtId="0" fontId="3" fillId="0" borderId="0" xfId="0" applyFont="1" applyBorder="1" applyAlignment="1">
      <alignment wrapText="1"/>
    </xf>
    <xf numFmtId="4" fontId="3" fillId="0" borderId="0" xfId="0" applyNumberFormat="1" applyFont="1" applyBorder="1" applyAlignment="1">
      <alignment horizontal="center" vertical="top"/>
    </xf>
    <xf numFmtId="0" fontId="3" fillId="0" borderId="0" xfId="0" applyFont="1" applyBorder="1" applyAlignment="1">
      <alignment horizontal="center"/>
    </xf>
    <xf numFmtId="0" fontId="2" fillId="0" borderId="0" xfId="0" applyFont="1" applyAlignment="1">
      <alignment horizontal="center" vertical="center"/>
    </xf>
    <xf numFmtId="0" fontId="3" fillId="0" borderId="0" xfId="0" applyFont="1" applyFill="1" applyAlignment="1">
      <alignment horizontal="center" vertical="top"/>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0" xfId="0" applyFont="1" applyAlignment="1">
      <alignment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3" fillId="0" borderId="0" xfId="0" applyFont="1" applyBorder="1" applyAlignment="1">
      <alignment horizontal="left" wrapText="1"/>
    </xf>
    <xf numFmtId="0" fontId="6" fillId="0" borderId="0" xfId="0" applyFont="1" applyAlignment="1">
      <alignment wrapText="1"/>
    </xf>
    <xf numFmtId="0" fontId="8" fillId="0" borderId="0" xfId="0" applyFont="1"/>
    <xf numFmtId="0" fontId="8" fillId="0" borderId="0" xfId="0" applyNumberFormat="1" applyFont="1" applyAlignment="1">
      <alignment horizontal="justify" vertical="top"/>
    </xf>
    <xf numFmtId="49" fontId="7" fillId="0" borderId="0" xfId="0" applyNumberFormat="1" applyFont="1" applyFill="1" applyBorder="1" applyAlignment="1">
      <alignment horizontal="left" vertical="top" wrapText="1" readingOrder="1"/>
    </xf>
    <xf numFmtId="0" fontId="3" fillId="0" borderId="0" xfId="0" applyFont="1" applyFill="1" applyBorder="1" applyAlignment="1">
      <alignment horizontal="left" vertical="top" wrapText="1"/>
    </xf>
    <xf numFmtId="0" fontId="3" fillId="0" borderId="0" xfId="0" applyFont="1" applyBorder="1" applyAlignment="1">
      <alignment horizontal="center" vertical="top"/>
    </xf>
    <xf numFmtId="0" fontId="3" fillId="0" borderId="6" xfId="0" applyFont="1" applyBorder="1" applyAlignment="1">
      <alignment horizontal="center"/>
    </xf>
    <xf numFmtId="4" fontId="3" fillId="0" borderId="6" xfId="0" applyNumberFormat="1" applyFont="1" applyBorder="1" applyAlignment="1">
      <alignment horizontal="center"/>
    </xf>
    <xf numFmtId="0" fontId="3" fillId="0" borderId="0" xfId="0" applyFont="1" applyBorder="1" applyAlignment="1">
      <alignment horizontal="left" vertical="top" wrapText="1"/>
    </xf>
    <xf numFmtId="0" fontId="4" fillId="0" borderId="3" xfId="0" applyFont="1" applyBorder="1" applyAlignment="1">
      <alignment horizontal="center" vertical="center" wrapText="1"/>
    </xf>
    <xf numFmtId="0" fontId="3" fillId="0" borderId="0" xfId="0" applyFont="1" applyBorder="1" applyAlignment="1">
      <alignment horizontal="right" vertical="center" wrapText="1"/>
    </xf>
    <xf numFmtId="4" fontId="3" fillId="0" borderId="4" xfId="0" applyNumberFormat="1"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Border="1" applyAlignment="1">
      <alignment horizontal="left" vertical="center" wrapText="1"/>
    </xf>
    <xf numFmtId="0" fontId="2" fillId="0" borderId="0" xfId="0" applyFont="1" applyFill="1" applyBorder="1" applyAlignment="1">
      <alignment horizontal="center"/>
    </xf>
    <xf numFmtId="0" fontId="4" fillId="0" borderId="0" xfId="0" applyFont="1" applyBorder="1" applyAlignment="1">
      <alignment horizontal="center" wrapText="1"/>
    </xf>
    <xf numFmtId="0" fontId="2" fillId="0" borderId="0" xfId="0" applyFont="1" applyFill="1" applyBorder="1" applyAlignment="1">
      <alignment horizontal="center" vertical="center"/>
    </xf>
    <xf numFmtId="0" fontId="2" fillId="0" borderId="9" xfId="0" applyFont="1" applyBorder="1"/>
    <xf numFmtId="2" fontId="2" fillId="0" borderId="9" xfId="0" applyNumberFormat="1" applyFont="1" applyBorder="1"/>
    <xf numFmtId="0" fontId="11" fillId="0" borderId="0" xfId="0" applyFont="1" applyFill="1" applyBorder="1" applyAlignment="1">
      <alignment horizontal="center" vertical="top"/>
    </xf>
    <xf numFmtId="0" fontId="11" fillId="0" borderId="0" xfId="0" applyFont="1" applyBorder="1" applyAlignment="1">
      <alignment horizontal="center"/>
    </xf>
    <xf numFmtId="4" fontId="11" fillId="0" borderId="0" xfId="0" applyNumberFormat="1" applyFont="1" applyBorder="1" applyAlignment="1">
      <alignment horizontal="center"/>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wrapText="1"/>
    </xf>
    <xf numFmtId="49" fontId="6" fillId="0" borderId="0" xfId="0" applyNumberFormat="1" applyFont="1" applyFill="1" applyBorder="1" applyAlignment="1">
      <alignment vertical="top" wrapText="1"/>
    </xf>
    <xf numFmtId="0" fontId="7" fillId="0" borderId="0" xfId="0" applyNumberFormat="1" applyFont="1" applyBorder="1" applyAlignment="1">
      <alignment horizontal="justify" vertical="top" wrapText="1"/>
    </xf>
    <xf numFmtId="0" fontId="6" fillId="0" borderId="0" xfId="0" applyFont="1" applyBorder="1" applyAlignment="1">
      <alignment wrapText="1"/>
    </xf>
    <xf numFmtId="0" fontId="3" fillId="0" borderId="0" xfId="0" applyFont="1" applyBorder="1" applyAlignment="1">
      <alignment horizontal="center" vertical="center" wrapText="1"/>
    </xf>
    <xf numFmtId="2" fontId="10" fillId="0" borderId="0" xfId="0" applyNumberFormat="1" applyFont="1" applyFill="1" applyBorder="1" applyAlignment="1">
      <alignment horizontal="center" vertical="center" wrapText="1"/>
    </xf>
    <xf numFmtId="0" fontId="8" fillId="0" borderId="0" xfId="0" applyNumberFormat="1" applyFont="1" applyBorder="1" applyAlignment="1">
      <alignment horizontal="left" vertical="top" wrapText="1"/>
    </xf>
    <xf numFmtId="49" fontId="7" fillId="0" borderId="0" xfId="0" applyNumberFormat="1" applyFont="1" applyFill="1" applyBorder="1" applyAlignment="1">
      <alignment horizontal="right" vertical="top" wrapText="1" readingOrder="1"/>
    </xf>
    <xf numFmtId="0" fontId="3" fillId="0" borderId="0" xfId="0" applyFont="1" applyFill="1" applyBorder="1" applyAlignment="1">
      <alignment horizontal="right" vertical="top" readingOrder="1"/>
    </xf>
    <xf numFmtId="0" fontId="3" fillId="0" borderId="6" xfId="0" applyFont="1" applyFill="1" applyBorder="1" applyAlignment="1">
      <alignment horizontal="right" vertical="top" readingOrder="1"/>
    </xf>
    <xf numFmtId="0" fontId="3" fillId="0" borderId="0" xfId="0" applyFont="1" applyBorder="1" applyAlignment="1">
      <alignment horizontal="center" wrapText="1"/>
    </xf>
    <xf numFmtId="2" fontId="10" fillId="0" borderId="0" xfId="0" applyNumberFormat="1" applyFont="1" applyFill="1" applyBorder="1" applyAlignment="1">
      <alignment horizontal="center" wrapText="1"/>
    </xf>
    <xf numFmtId="0" fontId="3" fillId="0" borderId="0" xfId="0" applyFont="1" applyFill="1" applyBorder="1" applyAlignment="1">
      <alignment horizontal="right" vertical="top"/>
    </xf>
    <xf numFmtId="2" fontId="3" fillId="0" borderId="0" xfId="0" applyNumberFormat="1" applyFont="1" applyBorder="1" applyAlignment="1">
      <alignment horizontal="center"/>
    </xf>
    <xf numFmtId="2" fontId="3" fillId="0" borderId="0" xfId="1" applyNumberFormat="1" applyFont="1" applyBorder="1" applyAlignment="1">
      <alignment horizontal="center"/>
    </xf>
    <xf numFmtId="0" fontId="3" fillId="0" borderId="0" xfId="0" applyFont="1" applyBorder="1" applyAlignment="1">
      <alignment horizontal="left" vertical="center" wrapText="1"/>
    </xf>
    <xf numFmtId="0" fontId="3" fillId="0" borderId="0" xfId="0" applyNumberFormat="1" applyFont="1" applyBorder="1" applyAlignment="1">
      <alignment horizontal="left" vertical="top" wrapText="1"/>
    </xf>
    <xf numFmtId="0" fontId="2" fillId="0" borderId="3" xfId="0" applyFont="1" applyBorder="1" applyAlignment="1">
      <alignment horizontal="left" wrapText="1"/>
    </xf>
    <xf numFmtId="0" fontId="3" fillId="0" borderId="3" xfId="0" applyFont="1" applyBorder="1" applyAlignment="1">
      <alignment horizontal="left" wrapText="1"/>
    </xf>
    <xf numFmtId="4" fontId="3" fillId="0" borderId="4" xfId="0" applyNumberFormat="1" applyFont="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center" vertical="top"/>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0" fontId="1" fillId="0" borderId="2" xfId="0" applyFont="1" applyBorder="1" applyAlignment="1">
      <alignment horizontal="center" vertical="top" wrapText="1"/>
    </xf>
    <xf numFmtId="0" fontId="1" fillId="0" borderId="2" xfId="0" applyFont="1" applyBorder="1" applyAlignment="1">
      <alignment horizontal="center" vertical="top"/>
    </xf>
    <xf numFmtId="2" fontId="1" fillId="0" borderId="2" xfId="0" applyNumberFormat="1" applyFont="1" applyBorder="1" applyAlignment="1">
      <alignment horizontal="center" vertical="center"/>
    </xf>
    <xf numFmtId="2" fontId="1" fillId="0" borderId="2" xfId="0" applyNumberFormat="1" applyFont="1" applyBorder="1" applyAlignment="1">
      <alignment horizontal="center"/>
    </xf>
    <xf numFmtId="0" fontId="3" fillId="0" borderId="7" xfId="0" applyFont="1" applyFill="1" applyBorder="1" applyAlignment="1">
      <alignment horizontal="center" vertical="top" wrapText="1"/>
    </xf>
    <xf numFmtId="0" fontId="1" fillId="0" borderId="10" xfId="0" applyFont="1" applyFill="1" applyBorder="1" applyAlignment="1">
      <alignment horizontal="center" vertical="top"/>
    </xf>
    <xf numFmtId="4" fontId="1" fillId="0" borderId="1" xfId="0" applyNumberFormat="1" applyFont="1" applyBorder="1" applyAlignment="1">
      <alignment horizontal="center"/>
    </xf>
    <xf numFmtId="0" fontId="1" fillId="0" borderId="11" xfId="0" applyFont="1" applyFill="1" applyBorder="1" applyAlignment="1">
      <alignment horizontal="center" vertical="top"/>
    </xf>
    <xf numFmtId="4" fontId="1" fillId="0" borderId="2" xfId="0" applyNumberFormat="1" applyFont="1" applyBorder="1" applyAlignment="1">
      <alignment horizontal="center"/>
    </xf>
    <xf numFmtId="0" fontId="1" fillId="0" borderId="12"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center" vertical="top"/>
    </xf>
    <xf numFmtId="2" fontId="1" fillId="0" borderId="13" xfId="0" applyNumberFormat="1" applyFont="1" applyBorder="1" applyAlignment="1">
      <alignment horizontal="center" vertical="center"/>
    </xf>
    <xf numFmtId="2" fontId="1" fillId="0" borderId="13" xfId="0" applyNumberFormat="1" applyFont="1" applyBorder="1" applyAlignment="1">
      <alignment horizontal="center"/>
    </xf>
    <xf numFmtId="4" fontId="1" fillId="0" borderId="13" xfId="0" applyNumberFormat="1" applyFont="1" applyBorder="1" applyAlignment="1">
      <alignment horizontal="center"/>
    </xf>
    <xf numFmtId="0" fontId="8" fillId="0" borderId="0" xfId="0" applyNumberFormat="1" applyFont="1" applyBorder="1" applyAlignment="1">
      <alignment horizontal="left" vertical="top" wrapText="1"/>
    </xf>
    <xf numFmtId="0" fontId="3" fillId="0" borderId="0" xfId="0" applyFont="1" applyBorder="1" applyAlignment="1">
      <alignment horizontal="left" vertical="center" wrapText="1"/>
    </xf>
    <xf numFmtId="0" fontId="8" fillId="0" borderId="0" xfId="0" applyNumberFormat="1" applyFont="1" applyBorder="1" applyAlignment="1">
      <alignment horizontal="left" vertical="top" wrapText="1"/>
    </xf>
    <xf numFmtId="0" fontId="3" fillId="0" borderId="0" xfId="0" applyFont="1" applyBorder="1" applyAlignment="1">
      <alignment horizontal="left" vertical="center" wrapText="1"/>
    </xf>
    <xf numFmtId="0" fontId="2" fillId="0" borderId="0" xfId="0" applyFont="1" applyFill="1" applyBorder="1" applyAlignment="1">
      <alignment horizontal="right" vertical="top"/>
    </xf>
    <xf numFmtId="0" fontId="2" fillId="0" borderId="0" xfId="0" applyNumberFormat="1" applyFont="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Fill="1" applyBorder="1" applyAlignment="1">
      <alignment horizontal="right" vertical="top" readingOrder="1"/>
    </xf>
    <xf numFmtId="0" fontId="3" fillId="0" borderId="0" xfId="0" applyFont="1" applyAlignment="1">
      <alignment horizontal="center" vertical="top"/>
    </xf>
    <xf numFmtId="0" fontId="8" fillId="0" borderId="0" xfId="0" applyNumberFormat="1" applyFont="1" applyBorder="1" applyAlignment="1" applyProtection="1">
      <alignment horizontal="left" vertical="top" wrapText="1"/>
      <protection locked="0"/>
    </xf>
    <xf numFmtId="0" fontId="4" fillId="0" borderId="0" xfId="0" applyFont="1" applyBorder="1" applyAlignment="1">
      <alignment horizontal="left" vertical="center" wrapText="1"/>
    </xf>
    <xf numFmtId="2" fontId="3" fillId="0" borderId="0" xfId="0" applyNumberFormat="1" applyFont="1" applyFill="1" applyBorder="1" applyAlignment="1">
      <alignment horizontal="center" vertical="top"/>
    </xf>
    <xf numFmtId="4" fontId="3" fillId="0" borderId="0" xfId="0" applyNumberFormat="1" applyFont="1" applyFill="1" applyBorder="1" applyAlignment="1">
      <alignment horizontal="center"/>
    </xf>
    <xf numFmtId="0" fontId="3" fillId="0" borderId="0" xfId="0" applyFont="1" applyAlignment="1">
      <alignment vertical="top" wrapText="1"/>
    </xf>
    <xf numFmtId="2" fontId="3" fillId="0" borderId="0" xfId="0" applyNumberFormat="1" applyFont="1" applyAlignment="1">
      <alignment horizontal="center"/>
    </xf>
    <xf numFmtId="2" fontId="2" fillId="0" borderId="0" xfId="0" applyNumberFormat="1" applyFont="1" applyFill="1" applyBorder="1" applyAlignment="1">
      <alignment horizontal="right" vertical="top"/>
    </xf>
    <xf numFmtId="0" fontId="2" fillId="0" borderId="14" xfId="0" applyFont="1" applyFill="1" applyBorder="1" applyAlignment="1">
      <alignment horizontal="center" vertical="top"/>
    </xf>
    <xf numFmtId="0" fontId="2" fillId="0" borderId="14" xfId="0" applyFont="1" applyFill="1" applyBorder="1" applyAlignment="1">
      <alignment horizontal="right" vertical="top"/>
    </xf>
    <xf numFmtId="0" fontId="2" fillId="0" borderId="0" xfId="0" applyFont="1" applyFill="1" applyBorder="1" applyAlignment="1">
      <alignment horizontal="right" vertical="center"/>
    </xf>
    <xf numFmtId="0" fontId="2" fillId="0" borderId="0" xfId="0" applyFont="1" applyBorder="1" applyAlignment="1">
      <alignment horizontal="right"/>
    </xf>
    <xf numFmtId="0" fontId="2" fillId="0" borderId="0" xfId="0" applyFont="1" applyFill="1" applyBorder="1" applyAlignment="1">
      <alignment horizontal="right" vertical="top" wrapText="1"/>
    </xf>
    <xf numFmtId="0" fontId="2" fillId="0" borderId="0" xfId="0" applyFont="1" applyFill="1" applyAlignment="1">
      <alignment horizontal="right" vertical="top"/>
    </xf>
    <xf numFmtId="0" fontId="2" fillId="0" borderId="15" xfId="0" applyFont="1" applyFill="1" applyBorder="1" applyAlignment="1">
      <alignment horizontal="center" vertical="top"/>
    </xf>
    <xf numFmtId="0" fontId="2" fillId="0" borderId="16" xfId="0" applyFont="1" applyBorder="1" applyAlignment="1">
      <alignment horizontal="right" wrapText="1"/>
    </xf>
    <xf numFmtId="0" fontId="2" fillId="0" borderId="16" xfId="0" applyFont="1" applyBorder="1"/>
    <xf numFmtId="2" fontId="2" fillId="0" borderId="16" xfId="0" applyNumberFormat="1" applyFont="1" applyBorder="1"/>
    <xf numFmtId="4" fontId="3" fillId="0" borderId="17" xfId="0" applyNumberFormat="1" applyFont="1" applyBorder="1" applyAlignment="1">
      <alignment horizontal="center"/>
    </xf>
    <xf numFmtId="0" fontId="2" fillId="0" borderId="3" xfId="0" applyFont="1" applyBorder="1" applyAlignment="1">
      <alignment horizontal="right" wrapText="1"/>
    </xf>
    <xf numFmtId="0" fontId="2" fillId="0" borderId="3" xfId="0" applyFont="1" applyBorder="1"/>
    <xf numFmtId="2" fontId="2" fillId="0" borderId="3" xfId="0" applyNumberFormat="1" applyFont="1" applyBorder="1"/>
    <xf numFmtId="4" fontId="3" fillId="0" borderId="18" xfId="0" applyNumberFormat="1" applyFont="1" applyBorder="1" applyAlignment="1">
      <alignment horizontal="center"/>
    </xf>
    <xf numFmtId="0" fontId="2" fillId="0" borderId="8" xfId="0" applyFont="1" applyFill="1" applyBorder="1" applyAlignment="1">
      <alignment horizontal="center" vertical="top"/>
    </xf>
    <xf numFmtId="0" fontId="13" fillId="0" borderId="9" xfId="0" applyFont="1" applyBorder="1" applyAlignment="1">
      <alignment horizontal="right" wrapText="1"/>
    </xf>
    <xf numFmtId="4" fontId="13" fillId="0" borderId="19" xfId="0" applyNumberFormat="1" applyFont="1" applyBorder="1" applyAlignment="1">
      <alignment horizontal="center"/>
    </xf>
    <xf numFmtId="0" fontId="2" fillId="0" borderId="0" xfId="0" applyFont="1" applyBorder="1" applyAlignment="1">
      <alignment horizontal="left" wrapText="1"/>
    </xf>
    <xf numFmtId="0" fontId="14" fillId="0" borderId="0" xfId="2" applyNumberFormat="1" applyFont="1" applyAlignment="1">
      <alignment horizontal="left" vertical="top" wrapText="1"/>
    </xf>
    <xf numFmtId="0" fontId="15" fillId="0" borderId="0" xfId="2" applyFont="1" applyAlignment="1">
      <alignment horizontal="center" wrapText="1"/>
    </xf>
    <xf numFmtId="0" fontId="15" fillId="0" borderId="0" xfId="2" applyFont="1" applyAlignment="1">
      <alignment horizontal="right" wrapText="1"/>
    </xf>
    <xf numFmtId="0" fontId="15" fillId="0" borderId="0" xfId="2" applyFont="1" applyAlignment="1">
      <alignment horizontal="right" vertical="center" wrapText="1" indent="1"/>
    </xf>
    <xf numFmtId="0" fontId="15" fillId="0" borderId="6" xfId="2" applyFont="1" applyBorder="1" applyAlignment="1">
      <alignment horizontal="right" vertical="center" wrapText="1" indent="1"/>
    </xf>
    <xf numFmtId="0" fontId="14" fillId="0" borderId="6" xfId="2" applyNumberFormat="1" applyFont="1" applyBorder="1" applyAlignment="1">
      <alignment horizontal="left" vertical="top" wrapText="1"/>
    </xf>
    <xf numFmtId="0" fontId="14" fillId="0" borderId="6" xfId="2" applyFont="1" applyBorder="1" applyAlignment="1">
      <alignment horizontal="center" vertical="top" wrapText="1"/>
    </xf>
    <xf numFmtId="164" fontId="14" fillId="0" borderId="6" xfId="2" applyNumberFormat="1" applyFont="1" applyBorder="1" applyAlignment="1">
      <alignment horizontal="center" vertical="top" wrapText="1"/>
    </xf>
    <xf numFmtId="165" fontId="14" fillId="0" borderId="6" xfId="2" applyNumberFormat="1" applyFont="1" applyBorder="1" applyAlignment="1">
      <alignment horizontal="center" vertical="top" wrapText="1"/>
    </xf>
    <xf numFmtId="0" fontId="2" fillId="0" borderId="8" xfId="0" applyFont="1" applyBorder="1" applyAlignment="1">
      <alignment horizontal="center" vertical="top" wrapText="1"/>
    </xf>
    <xf numFmtId="0" fontId="2" fillId="0" borderId="23" xfId="0" applyFont="1" applyBorder="1" applyAlignment="1">
      <alignment horizontal="center" vertical="top"/>
    </xf>
    <xf numFmtId="0" fontId="3" fillId="0" borderId="0" xfId="0" applyFont="1" applyBorder="1" applyAlignment="1">
      <alignment horizontal="center" vertical="top" wrapText="1"/>
    </xf>
    <xf numFmtId="0" fontId="8" fillId="0" borderId="0" xfId="0" applyNumberFormat="1" applyFont="1" applyBorder="1" applyAlignment="1">
      <alignment horizontal="left" vertical="top" wrapText="1"/>
    </xf>
    <xf numFmtId="0" fontId="3" fillId="0" borderId="0" xfId="0" applyFont="1" applyBorder="1" applyAlignment="1">
      <alignment horizontal="left" vertical="center" wrapText="1"/>
    </xf>
    <xf numFmtId="0" fontId="16" fillId="0" borderId="0" xfId="0" applyFont="1" applyAlignment="1">
      <alignment horizontal="center" vertical="center"/>
    </xf>
    <xf numFmtId="0" fontId="2" fillId="0" borderId="21" xfId="0" applyFont="1" applyBorder="1" applyAlignment="1">
      <alignment horizontal="center" vertical="top" wrapText="1"/>
    </xf>
    <xf numFmtId="0" fontId="2" fillId="0" borderId="20" xfId="0" applyFont="1" applyBorder="1" applyAlignment="1">
      <alignment horizontal="center" vertical="top"/>
    </xf>
    <xf numFmtId="0" fontId="2" fillId="0" borderId="22" xfId="0" applyFont="1" applyBorder="1" applyAlignment="1">
      <alignment horizontal="center" vertical="top"/>
    </xf>
    <xf numFmtId="0" fontId="2" fillId="0" borderId="9" xfId="0" applyFont="1" applyBorder="1" applyAlignment="1">
      <alignment horizontal="center" vertical="top"/>
    </xf>
  </cellXfs>
  <cellStyles count="3">
    <cellStyle name="Comma" xfId="1" builtinId="3"/>
    <cellStyle name="Excel Built-in Normal"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I215"/>
  <sheetViews>
    <sheetView tabSelected="1" view="pageBreakPreview" topLeftCell="A202" zoomScale="75" zoomScaleNormal="100" zoomScaleSheetLayoutView="75" workbookViewId="0">
      <selection activeCell="E17" sqref="E15:E17"/>
    </sheetView>
  </sheetViews>
  <sheetFormatPr defaultColWidth="8.88671875" defaultRowHeight="15"/>
  <cols>
    <col min="1" max="1" width="10.33203125" style="21" customWidth="1"/>
    <col min="2" max="2" width="53.44140625" style="24" customWidth="1"/>
    <col min="3" max="3" width="10" style="12" customWidth="1"/>
    <col min="4" max="4" width="12.33203125" style="13" customWidth="1"/>
    <col min="5" max="5" width="17.109375" style="12" customWidth="1"/>
    <col min="6" max="6" width="21.33203125" style="13" customWidth="1"/>
    <col min="7" max="7" width="2.6640625" style="12" customWidth="1"/>
    <col min="8" max="9" width="8.88671875" style="12" hidden="1" customWidth="1"/>
    <col min="10" max="12" width="8.88671875" style="12"/>
    <col min="13" max="13" width="45.5546875" style="12" customWidth="1"/>
    <col min="14" max="16384" width="8.88671875" style="12"/>
  </cols>
  <sheetData>
    <row r="3" spans="1:9" ht="21">
      <c r="A3" s="142" t="s">
        <v>29</v>
      </c>
      <c r="B3" s="142"/>
      <c r="C3" s="142"/>
      <c r="D3" s="142"/>
      <c r="E3" s="142"/>
      <c r="F3" s="142"/>
    </row>
    <row r="4" spans="1:9" ht="16.2" thickBot="1">
      <c r="A4" s="27"/>
      <c r="B4" s="25"/>
      <c r="C4" s="20"/>
      <c r="D4" s="20"/>
      <c r="E4" s="20"/>
      <c r="F4" s="2"/>
    </row>
    <row r="5" spans="1:9" ht="26.4" customHeight="1">
      <c r="A5" s="143" t="s">
        <v>191</v>
      </c>
      <c r="B5" s="144"/>
      <c r="C5" s="144"/>
      <c r="D5" s="144"/>
      <c r="E5" s="144"/>
      <c r="F5" s="145"/>
    </row>
    <row r="6" spans="1:9" ht="25.8" customHeight="1" thickBot="1">
      <c r="A6" s="137"/>
      <c r="B6" s="146" t="s">
        <v>192</v>
      </c>
      <c r="C6" s="146"/>
      <c r="D6" s="146"/>
      <c r="E6" s="146"/>
      <c r="F6" s="138"/>
    </row>
    <row r="7" spans="1:9">
      <c r="A7" s="82"/>
      <c r="B7" s="53"/>
      <c r="C7" s="53"/>
      <c r="D7" s="53"/>
      <c r="E7" s="53"/>
      <c r="F7" s="53"/>
      <c r="G7" s="15"/>
    </row>
    <row r="8" spans="1:9" s="3" customFormat="1">
      <c r="A8" s="83" t="s">
        <v>0</v>
      </c>
      <c r="B8" s="74"/>
      <c r="C8" s="75" t="s">
        <v>2</v>
      </c>
      <c r="D8" s="76"/>
      <c r="E8" s="77" t="s">
        <v>5</v>
      </c>
      <c r="F8" s="84" t="s">
        <v>8</v>
      </c>
      <c r="G8" s="4"/>
      <c r="H8" s="4"/>
      <c r="I8" s="4"/>
    </row>
    <row r="9" spans="1:9" s="3" customFormat="1">
      <c r="A9" s="85" t="s">
        <v>1</v>
      </c>
      <c r="B9" s="78" t="s">
        <v>9</v>
      </c>
      <c r="C9" s="79" t="s">
        <v>3</v>
      </c>
      <c r="D9" s="80" t="s">
        <v>4</v>
      </c>
      <c r="E9" s="81" t="s">
        <v>6</v>
      </c>
      <c r="F9" s="86" t="s">
        <v>6</v>
      </c>
      <c r="G9" s="4"/>
      <c r="H9" s="4"/>
      <c r="I9" s="4"/>
    </row>
    <row r="10" spans="1:9" s="3" customFormat="1">
      <c r="A10" s="87"/>
      <c r="B10" s="88"/>
      <c r="C10" s="89"/>
      <c r="D10" s="90"/>
      <c r="E10" s="91" t="s">
        <v>7</v>
      </c>
      <c r="F10" s="92" t="s">
        <v>7</v>
      </c>
      <c r="G10" s="4"/>
      <c r="H10" s="4"/>
      <c r="I10" s="4"/>
    </row>
    <row r="11" spans="1:9" s="3" customFormat="1" ht="123" customHeight="1">
      <c r="A11" s="141" t="s">
        <v>30</v>
      </c>
      <c r="B11" s="141"/>
      <c r="C11" s="141"/>
      <c r="D11" s="141"/>
      <c r="E11" s="141"/>
      <c r="F11" s="141"/>
      <c r="G11" s="19"/>
      <c r="H11" s="19"/>
      <c r="I11" s="19"/>
    </row>
    <row r="12" spans="1:9" s="3" customFormat="1" ht="16.95" customHeight="1">
      <c r="A12" s="52"/>
      <c r="B12" s="52"/>
      <c r="C12" s="52"/>
      <c r="D12" s="52"/>
      <c r="E12" s="52"/>
      <c r="F12" s="52"/>
      <c r="G12" s="19"/>
      <c r="H12" s="19"/>
      <c r="I12" s="19"/>
    </row>
    <row r="13" spans="1:9" s="3" customFormat="1" ht="15.6">
      <c r="A13" s="46" t="s">
        <v>21</v>
      </c>
      <c r="B13" s="26" t="s">
        <v>19</v>
      </c>
      <c r="C13" s="1"/>
      <c r="D13" s="2"/>
      <c r="E13" s="2"/>
      <c r="F13" s="2"/>
    </row>
    <row r="14" spans="1:9" ht="15.6">
      <c r="B14" s="26"/>
      <c r="C14" s="2"/>
      <c r="D14" s="2"/>
      <c r="E14" s="2"/>
      <c r="F14" s="2"/>
    </row>
    <row r="15" spans="1:9" ht="150">
      <c r="A15" s="23" t="s">
        <v>20</v>
      </c>
      <c r="B15" s="38" t="s">
        <v>36</v>
      </c>
      <c r="C15" s="29" t="s">
        <v>18</v>
      </c>
      <c r="D15" s="29">
        <v>1</v>
      </c>
      <c r="E15" s="5"/>
      <c r="F15" s="5">
        <f>D15*E15</f>
        <v>0</v>
      </c>
    </row>
    <row r="16" spans="1:9">
      <c r="A16" s="23"/>
      <c r="B16" s="38"/>
      <c r="C16" s="29"/>
      <c r="D16" s="29"/>
      <c r="E16" s="5"/>
      <c r="F16" s="5"/>
    </row>
    <row r="17" spans="1:8" ht="30">
      <c r="A17" s="23" t="s">
        <v>48</v>
      </c>
      <c r="B17" s="70" t="s">
        <v>47</v>
      </c>
      <c r="C17" s="64" t="s">
        <v>18</v>
      </c>
      <c r="D17" s="64">
        <v>1</v>
      </c>
      <c r="E17" s="5"/>
      <c r="F17" s="5">
        <f>D17*E17</f>
        <v>0</v>
      </c>
    </row>
    <row r="18" spans="1:8">
      <c r="A18" s="23"/>
      <c r="B18" s="38"/>
      <c r="C18" s="29"/>
      <c r="D18" s="29"/>
      <c r="E18" s="5"/>
      <c r="F18" s="5"/>
    </row>
    <row r="19" spans="1:8" ht="15.6">
      <c r="A19" s="22"/>
      <c r="B19" s="71" t="s">
        <v>33</v>
      </c>
      <c r="C19" s="72"/>
      <c r="D19" s="72"/>
      <c r="E19" s="7"/>
      <c r="F19" s="73">
        <f>SUM(F15:F17)</f>
        <v>0</v>
      </c>
    </row>
    <row r="20" spans="1:8" ht="15.6">
      <c r="A20" s="23"/>
      <c r="B20" s="127"/>
      <c r="C20" s="29"/>
      <c r="D20" s="29"/>
      <c r="E20" s="5"/>
      <c r="F20" s="5"/>
    </row>
    <row r="21" spans="1:8">
      <c r="A21" s="23"/>
      <c r="B21" s="29"/>
      <c r="C21" s="29"/>
      <c r="D21" s="29"/>
      <c r="E21" s="5"/>
      <c r="F21" s="5"/>
    </row>
    <row r="22" spans="1:8" ht="15.6">
      <c r="A22" s="46" t="s">
        <v>11</v>
      </c>
      <c r="B22" s="10" t="s">
        <v>32</v>
      </c>
      <c r="C22" s="29"/>
      <c r="D22" s="29"/>
      <c r="E22" s="54"/>
      <c r="F22" s="54"/>
    </row>
    <row r="23" spans="1:8" ht="15.6">
      <c r="A23" s="46"/>
      <c r="B23" s="10"/>
      <c r="C23" s="29"/>
      <c r="D23" s="29"/>
      <c r="E23" s="54"/>
      <c r="F23" s="54"/>
    </row>
    <row r="24" spans="1:8" ht="15.6">
      <c r="A24" s="55"/>
      <c r="B24" s="56" t="s">
        <v>31</v>
      </c>
      <c r="C24" s="57"/>
      <c r="D24" s="57"/>
      <c r="E24" s="57"/>
      <c r="F24" s="57"/>
      <c r="G24" s="30"/>
      <c r="H24" s="30"/>
    </row>
    <row r="25" spans="1:8" s="31" customFormat="1" ht="78.75" customHeight="1">
      <c r="A25" s="33"/>
      <c r="B25" s="140" t="s">
        <v>41</v>
      </c>
      <c r="C25" s="140"/>
      <c r="D25" s="140"/>
      <c r="E25" s="140"/>
      <c r="F25" s="140"/>
      <c r="G25" s="32"/>
      <c r="H25" s="32"/>
    </row>
    <row r="26" spans="1:8" s="31" customFormat="1" ht="19.2" customHeight="1">
      <c r="A26" s="61"/>
      <c r="B26" s="60"/>
      <c r="C26" s="60"/>
      <c r="D26" s="60"/>
      <c r="E26" s="60"/>
      <c r="F26" s="60"/>
      <c r="G26" s="32"/>
      <c r="H26" s="32"/>
    </row>
    <row r="27" spans="1:8" s="31" customFormat="1" ht="19.2" customHeight="1">
      <c r="A27" s="100" t="s">
        <v>25</v>
      </c>
      <c r="B27" s="98" t="s">
        <v>80</v>
      </c>
      <c r="C27" s="95"/>
      <c r="D27" s="95"/>
      <c r="E27" s="95"/>
      <c r="F27" s="95"/>
      <c r="G27" s="32"/>
      <c r="H27" s="32"/>
    </row>
    <row r="28" spans="1:8" ht="60">
      <c r="A28" s="62"/>
      <c r="B28" s="38" t="s">
        <v>88</v>
      </c>
      <c r="C28" s="64" t="s">
        <v>27</v>
      </c>
      <c r="D28" s="64">
        <v>4</v>
      </c>
      <c r="E28" s="65"/>
      <c r="F28" s="65">
        <f>E28*D28</f>
        <v>0</v>
      </c>
    </row>
    <row r="29" spans="1:8">
      <c r="A29" s="62"/>
      <c r="B29" s="38"/>
      <c r="C29" s="64"/>
      <c r="D29" s="64"/>
      <c r="E29" s="65"/>
      <c r="F29" s="65"/>
    </row>
    <row r="30" spans="1:8" ht="15.6">
      <c r="A30" s="100" t="s">
        <v>26</v>
      </c>
      <c r="B30" s="99" t="s">
        <v>86</v>
      </c>
      <c r="C30" s="15"/>
      <c r="D30" s="16"/>
      <c r="E30" s="15"/>
      <c r="F30" s="16"/>
    </row>
    <row r="31" spans="1:8" ht="60">
      <c r="A31" s="62"/>
      <c r="B31" s="96" t="s">
        <v>44</v>
      </c>
      <c r="C31" s="19" t="s">
        <v>27</v>
      </c>
      <c r="D31" s="5">
        <v>4</v>
      </c>
      <c r="E31" s="5"/>
      <c r="F31" s="5">
        <f t="shared" ref="F31" si="0">D31*E31</f>
        <v>0</v>
      </c>
    </row>
    <row r="32" spans="1:8">
      <c r="A32" s="62"/>
      <c r="B32" s="38"/>
      <c r="C32" s="64"/>
      <c r="D32" s="64"/>
      <c r="E32" s="65"/>
      <c r="F32" s="65"/>
    </row>
    <row r="33" spans="1:6" ht="15.6">
      <c r="A33" s="100" t="s">
        <v>42</v>
      </c>
      <c r="B33" s="99" t="s">
        <v>87</v>
      </c>
      <c r="C33" s="19"/>
      <c r="D33" s="5"/>
      <c r="E33" s="5"/>
      <c r="F33" s="5"/>
    </row>
    <row r="34" spans="1:6" ht="45">
      <c r="A34" s="62"/>
      <c r="B34" s="38" t="s">
        <v>45</v>
      </c>
      <c r="C34" s="19" t="s">
        <v>27</v>
      </c>
      <c r="D34" s="5">
        <v>4</v>
      </c>
      <c r="E34" s="5"/>
      <c r="F34" s="5">
        <f t="shared" ref="F34" si="1">D34*E34</f>
        <v>0</v>
      </c>
    </row>
    <row r="35" spans="1:6">
      <c r="A35" s="62"/>
      <c r="B35" s="38"/>
      <c r="C35" s="64"/>
      <c r="D35" s="64"/>
      <c r="E35" s="65"/>
      <c r="F35" s="65"/>
    </row>
    <row r="36" spans="1:6" ht="31.2">
      <c r="A36" s="100" t="s">
        <v>43</v>
      </c>
      <c r="B36" s="99" t="s">
        <v>81</v>
      </c>
      <c r="C36" s="58"/>
      <c r="D36" s="58"/>
      <c r="E36" s="59"/>
      <c r="F36" s="59"/>
    </row>
    <row r="37" spans="1:6" ht="105">
      <c r="A37" s="62"/>
      <c r="B37" s="94" t="s">
        <v>65</v>
      </c>
      <c r="C37" s="19" t="s">
        <v>17</v>
      </c>
      <c r="D37" s="5">
        <f>306*0.2*1.1</f>
        <v>67.320000000000007</v>
      </c>
      <c r="E37" s="5"/>
      <c r="F37" s="5">
        <f t="shared" ref="F37" si="2">E37*D37</f>
        <v>0</v>
      </c>
    </row>
    <row r="38" spans="1:6">
      <c r="A38" s="62"/>
      <c r="B38" s="52"/>
      <c r="C38" s="19"/>
      <c r="D38" s="5"/>
      <c r="E38" s="5"/>
      <c r="F38" s="5"/>
    </row>
    <row r="39" spans="1:6" ht="31.2">
      <c r="A39" s="100" t="s">
        <v>43</v>
      </c>
      <c r="B39" s="99" t="s">
        <v>83</v>
      </c>
      <c r="C39" s="19"/>
      <c r="D39" s="5"/>
      <c r="E39" s="5"/>
      <c r="F39" s="5"/>
    </row>
    <row r="40" spans="1:6" ht="90">
      <c r="A40" s="62"/>
      <c r="B40" s="96" t="s">
        <v>82</v>
      </c>
      <c r="C40" s="19" t="s">
        <v>17</v>
      </c>
      <c r="D40" s="5">
        <f>115*0.25*1.1</f>
        <v>31.625000000000004</v>
      </c>
      <c r="E40" s="5"/>
      <c r="F40" s="5">
        <f t="shared" ref="F40" si="3">E40*D40</f>
        <v>0</v>
      </c>
    </row>
    <row r="41" spans="1:6">
      <c r="A41" s="62"/>
      <c r="B41" s="52"/>
      <c r="C41" s="19"/>
      <c r="D41" s="5"/>
      <c r="E41" s="5"/>
      <c r="F41" s="5"/>
    </row>
    <row r="42" spans="1:6" ht="31.2">
      <c r="A42" s="100" t="s">
        <v>28</v>
      </c>
      <c r="B42" s="99" t="s">
        <v>84</v>
      </c>
      <c r="C42" s="19"/>
      <c r="D42" s="5"/>
      <c r="E42" s="5"/>
      <c r="F42" s="5"/>
    </row>
    <row r="43" spans="1:6" ht="60">
      <c r="A43" s="62"/>
      <c r="B43" s="94" t="s">
        <v>66</v>
      </c>
      <c r="C43" s="19"/>
      <c r="D43" s="5"/>
      <c r="E43" s="5"/>
      <c r="F43" s="5"/>
    </row>
    <row r="44" spans="1:6">
      <c r="A44" s="62"/>
      <c r="B44" s="40" t="s">
        <v>51</v>
      </c>
      <c r="C44" s="19" t="s">
        <v>50</v>
      </c>
      <c r="D44" s="5">
        <f>(115*2)</f>
        <v>230</v>
      </c>
      <c r="E44" s="5"/>
      <c r="F44" s="5">
        <f>D44*E44</f>
        <v>0</v>
      </c>
    </row>
    <row r="45" spans="1:6">
      <c r="A45" s="62"/>
      <c r="B45" s="40" t="s">
        <v>52</v>
      </c>
      <c r="C45" s="19" t="s">
        <v>17</v>
      </c>
      <c r="D45" s="5">
        <f>(115*0.1*0.15)</f>
        <v>1.7249999999999999</v>
      </c>
      <c r="E45" s="5"/>
      <c r="F45" s="5">
        <f>D45*E45</f>
        <v>0</v>
      </c>
    </row>
    <row r="46" spans="1:6">
      <c r="A46" s="62"/>
      <c r="B46" s="69"/>
      <c r="C46" s="19"/>
      <c r="D46" s="5"/>
      <c r="E46" s="5"/>
      <c r="F46" s="5"/>
    </row>
    <row r="47" spans="1:6" ht="31.2">
      <c r="A47" s="100" t="s">
        <v>38</v>
      </c>
      <c r="B47" s="99" t="s">
        <v>85</v>
      </c>
      <c r="C47" s="19"/>
      <c r="D47" s="5"/>
      <c r="E47" s="5"/>
      <c r="F47" s="5"/>
    </row>
    <row r="48" spans="1:6" ht="106.5" customHeight="1">
      <c r="A48" s="62"/>
      <c r="B48" s="38" t="s">
        <v>67</v>
      </c>
      <c r="C48" s="19"/>
      <c r="D48" s="5"/>
      <c r="E48" s="5"/>
      <c r="F48" s="5"/>
    </row>
    <row r="49" spans="1:6">
      <c r="A49" s="62"/>
      <c r="B49" s="40" t="s">
        <v>51</v>
      </c>
      <c r="C49" s="19" t="s">
        <v>50</v>
      </c>
      <c r="D49" s="5">
        <v>400</v>
      </c>
      <c r="E49" s="5"/>
      <c r="F49" s="5">
        <f>D49*E49</f>
        <v>0</v>
      </c>
    </row>
    <row r="50" spans="1:6">
      <c r="A50" s="62"/>
      <c r="B50" s="40" t="s">
        <v>52</v>
      </c>
      <c r="C50" s="19" t="s">
        <v>17</v>
      </c>
      <c r="D50" s="5">
        <f>(400*0.3*0.1)</f>
        <v>12</v>
      </c>
      <c r="E50" s="5"/>
      <c r="F50" s="5">
        <f>D50*E50</f>
        <v>0</v>
      </c>
    </row>
    <row r="51" spans="1:6">
      <c r="A51" s="62"/>
      <c r="B51" s="52"/>
      <c r="C51" s="15"/>
      <c r="D51" s="16"/>
      <c r="E51" s="15"/>
      <c r="F51" s="16"/>
    </row>
    <row r="52" spans="1:6" ht="31.2">
      <c r="A52" s="100" t="s">
        <v>49</v>
      </c>
      <c r="B52" s="99" t="s">
        <v>89</v>
      </c>
      <c r="C52" s="15"/>
      <c r="D52" s="16"/>
      <c r="E52" s="15"/>
      <c r="F52" s="16"/>
    </row>
    <row r="53" spans="1:6" ht="105">
      <c r="A53" s="101"/>
      <c r="B53" s="102" t="s">
        <v>92</v>
      </c>
      <c r="C53" s="19" t="s">
        <v>17</v>
      </c>
      <c r="D53" s="5">
        <f>178*0.2*1.1</f>
        <v>39.160000000000004</v>
      </c>
      <c r="E53" s="5"/>
      <c r="F53" s="5">
        <f>D53*E53</f>
        <v>0</v>
      </c>
    </row>
    <row r="54" spans="1:6">
      <c r="A54" s="62"/>
      <c r="B54" s="52"/>
      <c r="C54" s="19"/>
      <c r="D54" s="5"/>
      <c r="E54" s="5"/>
      <c r="F54" s="5"/>
    </row>
    <row r="55" spans="1:6" ht="31.2">
      <c r="A55" s="100" t="s">
        <v>91</v>
      </c>
      <c r="B55" s="99" t="s">
        <v>89</v>
      </c>
      <c r="C55" s="19"/>
      <c r="D55" s="5"/>
      <c r="E55" s="5"/>
      <c r="F55" s="5"/>
    </row>
    <row r="56" spans="1:6" ht="105.6">
      <c r="A56" s="101"/>
      <c r="B56" s="102" t="s">
        <v>90</v>
      </c>
      <c r="C56" s="19" t="s">
        <v>17</v>
      </c>
      <c r="D56" s="5">
        <f>892*0.35*1.1</f>
        <v>343.42</v>
      </c>
      <c r="E56" s="5"/>
      <c r="F56" s="5">
        <f>D56*E56</f>
        <v>0</v>
      </c>
    </row>
    <row r="57" spans="1:6" ht="15.6">
      <c r="A57" s="100"/>
      <c r="B57" s="99"/>
      <c r="C57" s="19"/>
      <c r="D57" s="5"/>
      <c r="E57" s="5"/>
      <c r="F57" s="5"/>
    </row>
    <row r="58" spans="1:6" ht="15.6">
      <c r="A58" s="100" t="s">
        <v>93</v>
      </c>
      <c r="B58" s="99" t="s">
        <v>94</v>
      </c>
      <c r="C58" s="19"/>
      <c r="D58" s="5"/>
      <c r="E58" s="5"/>
      <c r="F58" s="5"/>
    </row>
    <row r="59" spans="1:6" ht="240">
      <c r="A59" s="100"/>
      <c r="B59" s="102" t="s">
        <v>135</v>
      </c>
      <c r="C59" s="19" t="s">
        <v>17</v>
      </c>
      <c r="D59" s="5">
        <f>1800</f>
        <v>1800</v>
      </c>
      <c r="E59" s="5"/>
      <c r="F59" s="5">
        <f>D59*E59</f>
        <v>0</v>
      </c>
    </row>
    <row r="60" spans="1:6" ht="15.6">
      <c r="A60" s="100"/>
      <c r="B60" s="99"/>
      <c r="C60" s="19"/>
      <c r="D60" s="5"/>
      <c r="E60" s="5"/>
      <c r="F60" s="5"/>
    </row>
    <row r="61" spans="1:6" ht="31.2">
      <c r="A61" s="100" t="s">
        <v>96</v>
      </c>
      <c r="B61" s="99" t="s">
        <v>97</v>
      </c>
      <c r="C61" s="19"/>
      <c r="D61" s="5"/>
      <c r="E61" s="5"/>
      <c r="F61" s="5"/>
    </row>
    <row r="62" spans="1:6" ht="150">
      <c r="A62" s="23"/>
      <c r="B62" s="38" t="s">
        <v>95</v>
      </c>
      <c r="C62" s="19" t="s">
        <v>17</v>
      </c>
      <c r="D62" s="5">
        <f>173*0.4*0.8</f>
        <v>55.360000000000007</v>
      </c>
      <c r="E62" s="5"/>
      <c r="F62" s="5">
        <f>E62*D62</f>
        <v>0</v>
      </c>
    </row>
    <row r="63" spans="1:6">
      <c r="A63" s="62"/>
      <c r="B63" s="38"/>
      <c r="C63" s="19"/>
      <c r="D63" s="5"/>
      <c r="E63" s="5"/>
      <c r="F63" s="5"/>
    </row>
    <row r="64" spans="1:6" ht="31.2">
      <c r="A64" s="100" t="s">
        <v>99</v>
      </c>
      <c r="B64" s="14" t="s">
        <v>100</v>
      </c>
      <c r="C64" s="19"/>
      <c r="D64" s="5"/>
      <c r="E64" s="5"/>
      <c r="F64" s="5"/>
    </row>
    <row r="65" spans="1:9" ht="135">
      <c r="A65" s="100"/>
      <c r="B65" s="38" t="s">
        <v>98</v>
      </c>
      <c r="C65" s="19" t="s">
        <v>17</v>
      </c>
      <c r="D65" s="5">
        <f>0.65*0.65*0.9*8</f>
        <v>3.0420000000000003</v>
      </c>
      <c r="E65" s="5"/>
      <c r="F65" s="5">
        <f>E65*D65</f>
        <v>0</v>
      </c>
    </row>
    <row r="66" spans="1:9">
      <c r="A66" s="62"/>
      <c r="B66" s="38"/>
      <c r="C66" s="19"/>
      <c r="D66" s="5"/>
      <c r="E66" s="5"/>
      <c r="F66" s="5"/>
    </row>
    <row r="67" spans="1:9" ht="31.2">
      <c r="A67" s="100" t="s">
        <v>101</v>
      </c>
      <c r="B67" s="14" t="s">
        <v>103</v>
      </c>
      <c r="C67" s="19"/>
      <c r="D67" s="5"/>
      <c r="E67" s="5"/>
      <c r="F67" s="5"/>
    </row>
    <row r="68" spans="1:9" ht="105">
      <c r="A68" s="23"/>
      <c r="B68" s="38" t="s">
        <v>102</v>
      </c>
      <c r="C68" s="19" t="s">
        <v>17</v>
      </c>
      <c r="D68" s="5">
        <f>0.7*0.7*0.55*24</f>
        <v>6.4679999999999991</v>
      </c>
      <c r="E68" s="5"/>
      <c r="F68" s="5">
        <f>E68*D68</f>
        <v>0</v>
      </c>
    </row>
    <row r="69" spans="1:9">
      <c r="A69" s="62"/>
      <c r="B69" s="38"/>
      <c r="C69" s="19"/>
      <c r="D69" s="5"/>
      <c r="E69" s="5"/>
      <c r="F69" s="5"/>
    </row>
    <row r="70" spans="1:9" ht="31.2">
      <c r="A70" s="100" t="s">
        <v>104</v>
      </c>
      <c r="B70" s="14" t="s">
        <v>103</v>
      </c>
      <c r="C70" s="19"/>
      <c r="D70" s="5"/>
      <c r="E70" s="5"/>
      <c r="F70" s="5"/>
    </row>
    <row r="71" spans="1:9" ht="105">
      <c r="A71" s="23"/>
      <c r="B71" s="38" t="s">
        <v>113</v>
      </c>
      <c r="C71" s="19" t="s">
        <v>17</v>
      </c>
      <c r="D71" s="5">
        <f>0.25*0.5*0.5*20</f>
        <v>1.25</v>
      </c>
      <c r="E71" s="5"/>
      <c r="F71" s="5">
        <f>E71*D71</f>
        <v>0</v>
      </c>
    </row>
    <row r="72" spans="1:9">
      <c r="A72" s="23"/>
      <c r="B72" s="102"/>
      <c r="C72" s="19"/>
      <c r="D72" s="5"/>
      <c r="E72" s="5"/>
      <c r="F72" s="5"/>
    </row>
    <row r="73" spans="1:9" ht="15.6">
      <c r="A73" s="100" t="s">
        <v>114</v>
      </c>
      <c r="B73" s="14" t="s">
        <v>115</v>
      </c>
      <c r="C73" s="19"/>
      <c r="D73" s="5"/>
      <c r="E73" s="5"/>
      <c r="F73" s="5"/>
    </row>
    <row r="74" spans="1:9" ht="60">
      <c r="A74" s="23"/>
      <c r="B74" s="38" t="s">
        <v>105</v>
      </c>
      <c r="C74" s="19" t="s">
        <v>17</v>
      </c>
      <c r="D74" s="5">
        <f>1.7*3.2*0.36</f>
        <v>1.9584000000000001</v>
      </c>
      <c r="E74" s="5"/>
      <c r="F74" s="5">
        <f>E74*D74</f>
        <v>0</v>
      </c>
    </row>
    <row r="75" spans="1:9">
      <c r="A75" s="15"/>
      <c r="B75" s="38"/>
      <c r="C75" s="19"/>
      <c r="D75" s="5"/>
      <c r="E75" s="5"/>
      <c r="F75" s="5"/>
    </row>
    <row r="76" spans="1:9" ht="31.2">
      <c r="A76" s="100" t="s">
        <v>117</v>
      </c>
      <c r="B76" s="14" t="s">
        <v>116</v>
      </c>
      <c r="C76" s="19"/>
      <c r="D76" s="5"/>
      <c r="E76" s="5"/>
      <c r="F76" s="5"/>
    </row>
    <row r="77" spans="1:9" ht="120">
      <c r="A77" s="23"/>
      <c r="B77" s="102" t="s">
        <v>106</v>
      </c>
      <c r="C77" s="19" t="s">
        <v>17</v>
      </c>
      <c r="D77" s="5">
        <f>1043*0.25*1.1</f>
        <v>286.82500000000005</v>
      </c>
      <c r="E77" s="5"/>
      <c r="F77" s="5">
        <f>D77*E77</f>
        <v>0</v>
      </c>
    </row>
    <row r="78" spans="1:9" s="15" customFormat="1">
      <c r="A78" s="23"/>
      <c r="B78" s="102"/>
      <c r="C78" s="19"/>
      <c r="D78" s="5"/>
      <c r="E78" s="5"/>
      <c r="F78" s="5"/>
    </row>
    <row r="79" spans="1:9" s="15" customFormat="1" ht="15.6">
      <c r="A79" s="100" t="s">
        <v>119</v>
      </c>
      <c r="B79" s="14" t="s">
        <v>118</v>
      </c>
      <c r="C79" s="19"/>
      <c r="D79" s="5"/>
      <c r="E79" s="5"/>
      <c r="F79" s="5"/>
    </row>
    <row r="80" spans="1:9" s="3" customFormat="1" ht="120">
      <c r="A80" s="23"/>
      <c r="B80" s="102" t="s">
        <v>107</v>
      </c>
      <c r="C80" s="19" t="s">
        <v>17</v>
      </c>
      <c r="D80" s="5">
        <f>5.44*0.2*1.2</f>
        <v>1.3056000000000001</v>
      </c>
      <c r="E80" s="5"/>
      <c r="F80" s="5">
        <f>D80*E80</f>
        <v>0</v>
      </c>
      <c r="G80" s="4"/>
      <c r="H80" s="4"/>
      <c r="I80" s="4"/>
    </row>
    <row r="81" spans="1:6" s="3" customFormat="1">
      <c r="A81" s="23"/>
      <c r="B81" s="38"/>
      <c r="C81" s="19"/>
      <c r="D81" s="5"/>
      <c r="E81" s="5"/>
      <c r="F81" s="5"/>
    </row>
    <row r="82" spans="1:6" s="3" customFormat="1" ht="31.2">
      <c r="A82" s="100" t="s">
        <v>120</v>
      </c>
      <c r="B82" s="14" t="s">
        <v>121</v>
      </c>
      <c r="C82" s="19"/>
      <c r="D82" s="5"/>
      <c r="E82" s="5"/>
      <c r="F82" s="5"/>
    </row>
    <row r="83" spans="1:6" ht="90">
      <c r="A83" s="23"/>
      <c r="B83" s="38" t="s">
        <v>108</v>
      </c>
      <c r="C83" s="19" t="s">
        <v>17</v>
      </c>
      <c r="D83" s="5">
        <f>886*0.25*1.1</f>
        <v>243.65</v>
      </c>
      <c r="E83" s="5"/>
      <c r="F83" s="5">
        <f>D83*E83</f>
        <v>0</v>
      </c>
    </row>
    <row r="84" spans="1:6">
      <c r="A84" s="23"/>
      <c r="B84" s="38"/>
      <c r="C84" s="19"/>
      <c r="D84" s="5"/>
      <c r="E84" s="5"/>
      <c r="F84" s="5"/>
    </row>
    <row r="85" spans="1:6" ht="31.2">
      <c r="A85" s="100" t="s">
        <v>122</v>
      </c>
      <c r="B85" s="14" t="s">
        <v>121</v>
      </c>
      <c r="C85" s="19"/>
      <c r="D85" s="5"/>
      <c r="E85" s="5"/>
      <c r="F85" s="5"/>
    </row>
    <row r="86" spans="1:6" ht="94.5" customHeight="1">
      <c r="A86" s="23"/>
      <c r="B86" s="38" t="s">
        <v>109</v>
      </c>
      <c r="C86" s="19" t="s">
        <v>17</v>
      </c>
      <c r="D86" s="5">
        <f>179*0.05*1.1</f>
        <v>9.8450000000000024</v>
      </c>
      <c r="E86" s="5"/>
      <c r="F86" s="5">
        <f>D86*E86</f>
        <v>0</v>
      </c>
    </row>
    <row r="87" spans="1:6">
      <c r="A87" s="23"/>
      <c r="B87" s="38"/>
      <c r="C87" s="19"/>
      <c r="D87" s="5"/>
      <c r="E87" s="5"/>
      <c r="F87" s="5"/>
    </row>
    <row r="88" spans="1:6" ht="15.6">
      <c r="A88" s="100" t="s">
        <v>123</v>
      </c>
      <c r="B88" s="14" t="s">
        <v>124</v>
      </c>
      <c r="C88" s="19"/>
      <c r="D88" s="5"/>
      <c r="E88" s="5"/>
      <c r="F88" s="5"/>
    </row>
    <row r="89" spans="1:6" ht="105">
      <c r="A89" s="23"/>
      <c r="B89" s="38" t="s">
        <v>125</v>
      </c>
      <c r="C89" s="19" t="s">
        <v>10</v>
      </c>
      <c r="D89" s="5">
        <f>1095</f>
        <v>1095</v>
      </c>
      <c r="E89" s="5"/>
      <c r="F89" s="5">
        <f>E89*D89</f>
        <v>0</v>
      </c>
    </row>
    <row r="90" spans="1:6">
      <c r="A90" s="15"/>
      <c r="B90" s="38"/>
      <c r="C90" s="19"/>
      <c r="D90" s="5"/>
      <c r="E90" s="5"/>
      <c r="F90" s="5"/>
    </row>
    <row r="91" spans="1:6" ht="15.6">
      <c r="A91" s="100" t="s">
        <v>126</v>
      </c>
      <c r="B91" s="14" t="s">
        <v>127</v>
      </c>
      <c r="C91" s="19"/>
      <c r="D91" s="5"/>
      <c r="E91" s="5"/>
      <c r="F91" s="5"/>
    </row>
    <row r="92" spans="1:6" ht="60">
      <c r="A92" s="23"/>
      <c r="B92" s="38" t="s">
        <v>110</v>
      </c>
      <c r="C92" s="19" t="s">
        <v>10</v>
      </c>
      <c r="D92" s="5">
        <v>32</v>
      </c>
      <c r="E92" s="5"/>
      <c r="F92" s="5">
        <f>E92*D92</f>
        <v>0</v>
      </c>
    </row>
    <row r="93" spans="1:6">
      <c r="A93" s="15"/>
      <c r="B93" s="38"/>
      <c r="C93" s="19"/>
      <c r="D93" s="5"/>
      <c r="E93" s="5"/>
      <c r="F93" s="5"/>
    </row>
    <row r="94" spans="1:6" ht="15.6">
      <c r="A94" s="100" t="s">
        <v>129</v>
      </c>
      <c r="B94" s="14" t="s">
        <v>128</v>
      </c>
      <c r="C94" s="19"/>
      <c r="D94" s="5"/>
      <c r="E94" s="5"/>
      <c r="F94" s="5"/>
    </row>
    <row r="95" spans="1:6" s="15" customFormat="1" ht="45">
      <c r="A95" s="23"/>
      <c r="B95" s="38" t="s">
        <v>111</v>
      </c>
      <c r="C95" s="19" t="s">
        <v>17</v>
      </c>
      <c r="D95" s="5">
        <v>22</v>
      </c>
      <c r="E95" s="5"/>
      <c r="F95" s="5">
        <f>E95*D95</f>
        <v>0</v>
      </c>
    </row>
    <row r="96" spans="1:6">
      <c r="A96" s="15"/>
      <c r="B96" s="38"/>
      <c r="C96" s="19"/>
      <c r="D96" s="5"/>
      <c r="E96" s="5"/>
      <c r="F96" s="5"/>
    </row>
    <row r="97" spans="1:6" ht="15.6">
      <c r="A97" s="100" t="s">
        <v>130</v>
      </c>
      <c r="B97" s="14" t="s">
        <v>131</v>
      </c>
      <c r="C97" s="19"/>
      <c r="D97" s="5"/>
      <c r="E97" s="5"/>
      <c r="F97" s="5"/>
    </row>
    <row r="98" spans="1:6" ht="105">
      <c r="A98" s="23"/>
      <c r="B98" s="38" t="s">
        <v>112</v>
      </c>
      <c r="C98" s="19" t="s">
        <v>17</v>
      </c>
      <c r="D98" s="5">
        <f>32*0.25+10</f>
        <v>18</v>
      </c>
      <c r="E98" s="5"/>
      <c r="F98" s="5">
        <f>E98*D98</f>
        <v>0</v>
      </c>
    </row>
    <row r="99" spans="1:6">
      <c r="A99" s="15"/>
      <c r="B99" s="38"/>
      <c r="C99" s="19"/>
      <c r="D99" s="5"/>
      <c r="E99" s="5"/>
      <c r="F99" s="5"/>
    </row>
    <row r="100" spans="1:6" ht="15.6">
      <c r="A100" s="100" t="s">
        <v>134</v>
      </c>
      <c r="B100" s="14" t="s">
        <v>132</v>
      </c>
      <c r="C100" s="19"/>
      <c r="D100" s="5"/>
      <c r="E100" s="5"/>
      <c r="F100" s="5"/>
    </row>
    <row r="101" spans="1:6" ht="105">
      <c r="A101" s="23"/>
      <c r="B101" s="38" t="s">
        <v>133</v>
      </c>
      <c r="C101" s="19" t="s">
        <v>17</v>
      </c>
      <c r="D101" s="5">
        <f>32*0.25+10</f>
        <v>18</v>
      </c>
      <c r="E101" s="5"/>
      <c r="F101" s="5">
        <f>E101*D101</f>
        <v>0</v>
      </c>
    </row>
    <row r="102" spans="1:6">
      <c r="A102" s="15"/>
      <c r="B102" s="38"/>
      <c r="C102" s="19"/>
      <c r="D102" s="5"/>
      <c r="E102" s="5"/>
      <c r="F102" s="5"/>
    </row>
    <row r="103" spans="1:6">
      <c r="A103" s="63"/>
      <c r="B103" s="43"/>
      <c r="C103" s="36"/>
      <c r="D103" s="37"/>
      <c r="E103" s="37"/>
      <c r="F103" s="37"/>
    </row>
    <row r="104" spans="1:6" ht="31.2">
      <c r="A104" s="42"/>
      <c r="B104" s="39" t="s">
        <v>136</v>
      </c>
      <c r="C104" s="6"/>
      <c r="D104" s="7"/>
      <c r="E104" s="8"/>
      <c r="F104" s="41">
        <f>SUM(F28:F101)</f>
        <v>0</v>
      </c>
    </row>
    <row r="105" spans="1:6" ht="15.6">
      <c r="A105" s="28"/>
      <c r="B105" s="14"/>
      <c r="C105" s="4"/>
      <c r="D105" s="5"/>
      <c r="E105" s="9"/>
      <c r="F105" s="5"/>
    </row>
    <row r="106" spans="1:6">
      <c r="A106" s="3"/>
      <c r="B106" s="3"/>
      <c r="C106" s="3"/>
      <c r="D106" s="3"/>
      <c r="E106" s="3"/>
      <c r="F106" s="3"/>
    </row>
    <row r="107" spans="1:6" ht="15.6">
      <c r="A107" s="44" t="s">
        <v>12</v>
      </c>
      <c r="B107" s="45" t="s">
        <v>137</v>
      </c>
      <c r="C107" s="1"/>
      <c r="D107" s="2"/>
      <c r="E107" s="2"/>
      <c r="F107" s="2"/>
    </row>
    <row r="108" spans="1:6">
      <c r="A108" s="34"/>
      <c r="B108" s="139"/>
      <c r="C108" s="139"/>
      <c r="D108" s="139"/>
      <c r="E108" s="139"/>
      <c r="F108" s="139"/>
    </row>
    <row r="109" spans="1:6" ht="15.6">
      <c r="A109" s="55"/>
      <c r="B109" s="56" t="s">
        <v>31</v>
      </c>
      <c r="C109" s="57"/>
      <c r="D109" s="57"/>
      <c r="E109" s="57"/>
      <c r="F109" s="57"/>
    </row>
    <row r="110" spans="1:6" ht="192" customHeight="1">
      <c r="A110" s="33"/>
      <c r="B110" s="140" t="s">
        <v>58</v>
      </c>
      <c r="C110" s="140"/>
      <c r="D110" s="140"/>
      <c r="E110" s="140"/>
      <c r="F110" s="140"/>
    </row>
    <row r="111" spans="1:6" ht="15.6">
      <c r="A111" s="33"/>
      <c r="B111" s="93"/>
      <c r="C111" s="93"/>
      <c r="D111" s="93"/>
      <c r="E111" s="93"/>
      <c r="F111" s="93"/>
    </row>
    <row r="112" spans="1:6" ht="15.6">
      <c r="A112" s="97" t="s">
        <v>13</v>
      </c>
      <c r="B112" s="98" t="s">
        <v>68</v>
      </c>
      <c r="C112" s="95"/>
      <c r="D112" s="95"/>
      <c r="E112" s="95"/>
      <c r="F112" s="95"/>
    </row>
    <row r="113" spans="1:7" ht="105">
      <c r="A113" s="66"/>
      <c r="B113" s="38" t="s">
        <v>61</v>
      </c>
      <c r="C113" s="19" t="s">
        <v>10</v>
      </c>
      <c r="D113" s="5">
        <v>307</v>
      </c>
      <c r="E113" s="5"/>
      <c r="F113" s="5">
        <f>E113*D113</f>
        <v>0</v>
      </c>
    </row>
    <row r="114" spans="1:7" s="15" customFormat="1">
      <c r="A114" s="66"/>
      <c r="B114" s="38"/>
      <c r="C114" s="19"/>
      <c r="D114" s="5"/>
      <c r="E114" s="5"/>
      <c r="F114" s="5"/>
    </row>
    <row r="115" spans="1:7" s="15" customFormat="1" ht="15.6">
      <c r="A115" s="97" t="s">
        <v>14</v>
      </c>
      <c r="B115" s="14" t="s">
        <v>69</v>
      </c>
      <c r="C115" s="19"/>
      <c r="D115" s="5"/>
      <c r="E115" s="5"/>
      <c r="F115" s="5"/>
    </row>
    <row r="116" spans="1:7" s="15" customFormat="1" ht="75">
      <c r="A116" s="66"/>
      <c r="B116" s="38" t="s">
        <v>62</v>
      </c>
      <c r="C116" s="19" t="s">
        <v>10</v>
      </c>
      <c r="D116" s="5">
        <v>104</v>
      </c>
      <c r="E116" s="5"/>
      <c r="F116" s="5">
        <f>E116*D116</f>
        <v>0</v>
      </c>
    </row>
    <row r="117" spans="1:7">
      <c r="A117" s="66"/>
      <c r="B117" s="38"/>
      <c r="C117" s="19"/>
      <c r="D117" s="5"/>
      <c r="E117" s="5"/>
      <c r="F117" s="5"/>
    </row>
    <row r="118" spans="1:7" ht="15.6">
      <c r="A118" s="97" t="s">
        <v>15</v>
      </c>
      <c r="B118" s="14" t="s">
        <v>70</v>
      </c>
      <c r="C118" s="19"/>
      <c r="D118" s="5"/>
      <c r="E118" s="5"/>
      <c r="F118" s="5"/>
    </row>
    <row r="119" spans="1:7" ht="151.80000000000001" customHeight="1">
      <c r="A119" s="66"/>
      <c r="B119" s="38" t="s">
        <v>64</v>
      </c>
      <c r="C119" s="19" t="s">
        <v>17</v>
      </c>
      <c r="D119" s="5">
        <f>404*0.2*1.1</f>
        <v>88.880000000000024</v>
      </c>
      <c r="E119" s="5"/>
      <c r="F119" s="5">
        <f>D119*E119</f>
        <v>0</v>
      </c>
    </row>
    <row r="120" spans="1:7" ht="15.6">
      <c r="A120" s="97" t="s">
        <v>16</v>
      </c>
      <c r="B120" s="14" t="s">
        <v>71</v>
      </c>
      <c r="C120" s="19"/>
      <c r="D120" s="5"/>
      <c r="E120" s="5"/>
      <c r="F120" s="5"/>
      <c r="G120" s="15"/>
    </row>
    <row r="121" spans="1:7" ht="135">
      <c r="A121" s="66"/>
      <c r="B121" s="38" t="s">
        <v>63</v>
      </c>
      <c r="C121" s="19" t="s">
        <v>17</v>
      </c>
      <c r="D121" s="5">
        <f>104*0.25*1.1</f>
        <v>28.6</v>
      </c>
      <c r="E121" s="5"/>
      <c r="F121" s="5">
        <f>D121*E121</f>
        <v>0</v>
      </c>
      <c r="G121" s="15"/>
    </row>
    <row r="122" spans="1:7">
      <c r="A122" s="66"/>
      <c r="B122" s="38"/>
      <c r="C122" s="19"/>
      <c r="D122" s="5"/>
      <c r="E122" s="5"/>
      <c r="F122" s="5"/>
      <c r="G122" s="15"/>
    </row>
    <row r="123" spans="1:7" ht="15.6">
      <c r="A123" s="97" t="s">
        <v>22</v>
      </c>
      <c r="B123" s="14" t="s">
        <v>72</v>
      </c>
      <c r="C123" s="19"/>
      <c r="D123" s="5"/>
      <c r="E123" s="5"/>
      <c r="F123" s="5"/>
      <c r="G123" s="15"/>
    </row>
    <row r="124" spans="1:7" ht="97.8" customHeight="1">
      <c r="A124" s="23"/>
      <c r="B124" s="38" t="s">
        <v>54</v>
      </c>
      <c r="C124" s="19" t="s">
        <v>17</v>
      </c>
      <c r="D124" s="5">
        <f>93.83*0.05</f>
        <v>4.6915000000000004</v>
      </c>
      <c r="E124" s="5"/>
      <c r="F124" s="5">
        <f>D124*E124</f>
        <v>0</v>
      </c>
      <c r="G124" s="15"/>
    </row>
    <row r="125" spans="1:7">
      <c r="A125" s="23"/>
      <c r="B125" s="38"/>
      <c r="C125" s="19"/>
      <c r="D125" s="5"/>
      <c r="E125" s="5"/>
      <c r="F125" s="5"/>
    </row>
    <row r="126" spans="1:7" ht="15.6">
      <c r="A126" s="97" t="s">
        <v>34</v>
      </c>
      <c r="B126" s="14" t="s">
        <v>75</v>
      </c>
      <c r="C126" s="19"/>
      <c r="D126" s="5"/>
      <c r="E126" s="5"/>
      <c r="F126" s="5"/>
    </row>
    <row r="127" spans="1:7" ht="60">
      <c r="A127" s="66"/>
      <c r="B127" s="38" t="s">
        <v>59</v>
      </c>
      <c r="C127" s="50"/>
      <c r="D127" s="51"/>
      <c r="E127" s="51"/>
      <c r="F127" s="51"/>
    </row>
    <row r="128" spans="1:7">
      <c r="A128" s="49"/>
      <c r="B128" s="11" t="s">
        <v>40</v>
      </c>
      <c r="C128" s="35" t="s">
        <v>17</v>
      </c>
      <c r="D128" s="18">
        <f>0.1*0.35*111.2*1.1</f>
        <v>4.2812000000000001</v>
      </c>
      <c r="E128" s="18"/>
      <c r="F128" s="18">
        <f>D128*E128</f>
        <v>0</v>
      </c>
    </row>
    <row r="129" spans="1:6">
      <c r="A129" s="49"/>
      <c r="B129" s="11" t="s">
        <v>39</v>
      </c>
      <c r="C129" s="35" t="s">
        <v>10</v>
      </c>
      <c r="D129" s="18">
        <f>107.13*2*0.5</f>
        <v>107.13</v>
      </c>
      <c r="E129" s="18"/>
      <c r="F129" s="18">
        <f>D129*E129</f>
        <v>0</v>
      </c>
    </row>
    <row r="130" spans="1:6">
      <c r="A130" s="49"/>
      <c r="B130" s="11"/>
      <c r="C130" s="35"/>
      <c r="D130" s="18"/>
      <c r="E130" s="18"/>
      <c r="F130" s="18"/>
    </row>
    <row r="131" spans="1:6" ht="15.6">
      <c r="A131" s="97" t="s">
        <v>23</v>
      </c>
      <c r="B131" s="14" t="s">
        <v>73</v>
      </c>
      <c r="C131" s="35"/>
      <c r="D131" s="18"/>
      <c r="E131" s="18"/>
      <c r="F131" s="18"/>
    </row>
    <row r="132" spans="1:6" ht="69" customHeight="1">
      <c r="A132" s="97"/>
      <c r="B132" s="38" t="s">
        <v>60</v>
      </c>
      <c r="C132" s="50"/>
      <c r="D132" s="51"/>
      <c r="E132" s="51"/>
      <c r="F132" s="51"/>
    </row>
    <row r="133" spans="1:6">
      <c r="A133" s="49"/>
      <c r="B133" s="11" t="s">
        <v>40</v>
      </c>
      <c r="C133" s="35" t="s">
        <v>17</v>
      </c>
      <c r="D133" s="18">
        <f>0.1*0.15*115.42*1.1</f>
        <v>1.9044300000000003</v>
      </c>
      <c r="E133" s="18"/>
      <c r="F133" s="18">
        <f>D133*E133</f>
        <v>0</v>
      </c>
    </row>
    <row r="134" spans="1:6">
      <c r="A134" s="49"/>
      <c r="B134" s="11"/>
      <c r="C134" s="35"/>
      <c r="D134" s="18"/>
      <c r="E134" s="18"/>
      <c r="F134" s="18"/>
    </row>
    <row r="135" spans="1:6" ht="15.6">
      <c r="A135" s="97" t="s">
        <v>24</v>
      </c>
      <c r="B135" s="14" t="s">
        <v>74</v>
      </c>
      <c r="C135" s="35"/>
      <c r="D135" s="18"/>
      <c r="E135" s="18"/>
      <c r="F135" s="18"/>
    </row>
    <row r="136" spans="1:6" ht="105">
      <c r="A136" s="97"/>
      <c r="B136" s="38" t="s">
        <v>57</v>
      </c>
      <c r="C136" s="35"/>
      <c r="D136" s="18"/>
      <c r="E136" s="18"/>
      <c r="F136" s="18"/>
    </row>
    <row r="137" spans="1:6">
      <c r="A137" s="23"/>
      <c r="B137" s="40" t="s">
        <v>55</v>
      </c>
      <c r="C137" s="1" t="s">
        <v>35</v>
      </c>
      <c r="D137" s="9">
        <f>(8.5*23.4)</f>
        <v>198.89999999999998</v>
      </c>
      <c r="E137" s="9"/>
      <c r="F137" s="9">
        <f>D137*E137</f>
        <v>0</v>
      </c>
    </row>
    <row r="138" spans="1:6">
      <c r="A138" s="23"/>
      <c r="B138" s="40" t="s">
        <v>56</v>
      </c>
      <c r="C138" s="1" t="s">
        <v>17</v>
      </c>
      <c r="D138" s="9">
        <f>(65.43*0.2*0.2)</f>
        <v>2.6172000000000004</v>
      </c>
      <c r="E138" s="9"/>
      <c r="F138" s="9">
        <f>D138*E138</f>
        <v>0</v>
      </c>
    </row>
    <row r="139" spans="1:6">
      <c r="A139" s="23"/>
      <c r="B139" s="40"/>
      <c r="C139" s="1"/>
      <c r="D139" s="9"/>
      <c r="E139" s="9"/>
      <c r="F139" s="9"/>
    </row>
    <row r="140" spans="1:6" ht="15.6">
      <c r="A140" s="97" t="s">
        <v>76</v>
      </c>
      <c r="B140" s="99" t="s">
        <v>77</v>
      </c>
      <c r="C140" s="1"/>
      <c r="D140" s="9"/>
      <c r="E140" s="9"/>
      <c r="F140" s="9"/>
    </row>
    <row r="141" spans="1:6" ht="75">
      <c r="A141" s="23"/>
      <c r="B141" s="38" t="s">
        <v>46</v>
      </c>
      <c r="C141" s="19" t="s">
        <v>10</v>
      </c>
      <c r="D141" s="5">
        <v>84</v>
      </c>
      <c r="E141" s="67"/>
      <c r="F141" s="5">
        <f>D141*E141</f>
        <v>0</v>
      </c>
    </row>
    <row r="142" spans="1:6">
      <c r="A142" s="23"/>
      <c r="B142" s="38"/>
      <c r="C142" s="19"/>
      <c r="D142" s="5"/>
      <c r="E142" s="67"/>
      <c r="F142" s="5"/>
    </row>
    <row r="143" spans="1:6" ht="15.6">
      <c r="A143" s="97" t="s">
        <v>78</v>
      </c>
      <c r="B143" s="14" t="s">
        <v>79</v>
      </c>
      <c r="C143" s="19"/>
      <c r="D143" s="5"/>
      <c r="E143" s="67"/>
      <c r="F143" s="5"/>
    </row>
    <row r="144" spans="1:6" ht="60">
      <c r="A144" s="97"/>
      <c r="B144" s="38" t="s">
        <v>53</v>
      </c>
      <c r="C144" s="19" t="s">
        <v>35</v>
      </c>
      <c r="D144" s="67">
        <v>3250</v>
      </c>
      <c r="E144" s="5"/>
      <c r="F144" s="68">
        <f>D144*E144</f>
        <v>0</v>
      </c>
    </row>
    <row r="145" spans="1:6">
      <c r="A145" s="23"/>
      <c r="B145" s="17"/>
      <c r="C145" s="15"/>
      <c r="D145" s="16"/>
      <c r="E145" s="15"/>
      <c r="F145" s="16"/>
    </row>
    <row r="146" spans="1:6" ht="45">
      <c r="A146" s="108" t="s">
        <v>190</v>
      </c>
      <c r="B146" s="128" t="s">
        <v>184</v>
      </c>
      <c r="C146" s="129"/>
      <c r="D146" s="129"/>
      <c r="E146" s="130"/>
      <c r="F146" s="129"/>
    </row>
    <row r="147" spans="1:6" ht="15.6">
      <c r="A147" s="131"/>
      <c r="B147" s="128" t="s">
        <v>185</v>
      </c>
      <c r="C147" s="129"/>
      <c r="D147" s="129"/>
      <c r="E147" s="130"/>
      <c r="F147" s="129"/>
    </row>
    <row r="148" spans="1:6" ht="60">
      <c r="A148" s="131"/>
      <c r="B148" s="128" t="s">
        <v>186</v>
      </c>
      <c r="C148" s="129"/>
      <c r="D148" s="129"/>
      <c r="E148" s="130"/>
      <c r="F148" s="129"/>
    </row>
    <row r="149" spans="1:6" ht="90">
      <c r="A149" s="131"/>
      <c r="B149" s="128" t="s">
        <v>187</v>
      </c>
      <c r="C149" s="129"/>
      <c r="D149" s="129"/>
      <c r="E149" s="130"/>
      <c r="F149" s="129"/>
    </row>
    <row r="150" spans="1:6" ht="45">
      <c r="A150" s="131"/>
      <c r="B150" s="128" t="s">
        <v>188</v>
      </c>
      <c r="C150" s="129"/>
      <c r="D150" s="129"/>
      <c r="E150" s="130"/>
      <c r="F150" s="129"/>
    </row>
    <row r="151" spans="1:6">
      <c r="A151" s="132"/>
      <c r="B151" s="133" t="s">
        <v>189</v>
      </c>
      <c r="C151" s="134" t="s">
        <v>10</v>
      </c>
      <c r="D151" s="135">
        <f>123+80+52+21</f>
        <v>276</v>
      </c>
      <c r="E151" s="136"/>
      <c r="F151" s="136">
        <f>E151*D151</f>
        <v>0</v>
      </c>
    </row>
    <row r="152" spans="1:6">
      <c r="A152" s="23"/>
      <c r="B152" s="17"/>
      <c r="C152" s="15"/>
      <c r="D152" s="16"/>
      <c r="E152" s="15"/>
      <c r="F152" s="16"/>
    </row>
    <row r="153" spans="1:6">
      <c r="A153" s="23"/>
      <c r="B153" s="17"/>
      <c r="C153" s="15"/>
      <c r="D153" s="16"/>
      <c r="E153" s="15"/>
      <c r="F153" s="16"/>
    </row>
    <row r="154" spans="1:6" ht="31.2">
      <c r="A154" s="22"/>
      <c r="B154" s="39" t="s">
        <v>182</v>
      </c>
      <c r="C154" s="6"/>
      <c r="D154" s="7"/>
      <c r="E154" s="8"/>
      <c r="F154" s="41">
        <f>SUM(F113:F152)</f>
        <v>0</v>
      </c>
    </row>
    <row r="155" spans="1:6" ht="15.6">
      <c r="A155" s="23"/>
      <c r="B155" s="10"/>
      <c r="C155" s="19"/>
      <c r="D155" s="5"/>
      <c r="E155" s="9"/>
      <c r="F155" s="9"/>
    </row>
    <row r="156" spans="1:6" ht="15.6">
      <c r="A156" s="23"/>
      <c r="B156" s="10"/>
      <c r="C156" s="19"/>
      <c r="D156" s="5"/>
      <c r="E156" s="9"/>
      <c r="F156" s="9"/>
    </row>
    <row r="157" spans="1:6" ht="15.6">
      <c r="A157" s="23"/>
      <c r="B157" s="10"/>
      <c r="C157" s="19"/>
      <c r="D157" s="5"/>
      <c r="E157" s="9"/>
      <c r="F157" s="9"/>
    </row>
    <row r="158" spans="1:6" ht="15.6">
      <c r="A158" s="23"/>
      <c r="B158" s="10" t="s">
        <v>139</v>
      </c>
      <c r="C158" s="19"/>
      <c r="D158" s="5"/>
      <c r="E158" s="9"/>
      <c r="F158" s="9"/>
    </row>
    <row r="160" spans="1:6" ht="15.6">
      <c r="A160" s="46" t="s">
        <v>138</v>
      </c>
      <c r="B160" s="103" t="s">
        <v>178</v>
      </c>
      <c r="C160" s="19"/>
      <c r="D160" s="5"/>
      <c r="E160" s="5"/>
      <c r="F160" s="5"/>
    </row>
    <row r="161" spans="1:6">
      <c r="A161" s="104"/>
      <c r="B161" s="38"/>
      <c r="C161" s="19"/>
      <c r="D161" s="5"/>
      <c r="E161" s="5"/>
      <c r="F161" s="5"/>
    </row>
    <row r="162" spans="1:6" ht="79.8" customHeight="1">
      <c r="A162" s="108" t="s">
        <v>140</v>
      </c>
      <c r="B162" s="38" t="s">
        <v>141</v>
      </c>
      <c r="C162" s="19" t="s">
        <v>17</v>
      </c>
      <c r="D162" s="5">
        <f>0.65*0.65*0.8*8</f>
        <v>2.7040000000000006</v>
      </c>
      <c r="E162" s="5"/>
      <c r="F162" s="5">
        <f>E162*D162</f>
        <v>0</v>
      </c>
    </row>
    <row r="163" spans="1:6">
      <c r="A163" s="104"/>
      <c r="B163" s="38"/>
      <c r="C163" s="19"/>
      <c r="D163" s="5"/>
      <c r="E163" s="5"/>
      <c r="F163" s="5"/>
    </row>
    <row r="164" spans="1:6" ht="326.39999999999998" customHeight="1">
      <c r="A164" s="108" t="s">
        <v>142</v>
      </c>
      <c r="B164" s="38" t="s">
        <v>143</v>
      </c>
      <c r="C164" s="15"/>
      <c r="D164" s="15"/>
      <c r="E164" s="15"/>
      <c r="F164" s="15"/>
    </row>
    <row r="165" spans="1:6" ht="15.6">
      <c r="A165" s="108"/>
      <c r="B165" s="38" t="s">
        <v>40</v>
      </c>
      <c r="C165" s="19" t="s">
        <v>17</v>
      </c>
      <c r="D165" s="5">
        <f>0.12*120</f>
        <v>14.399999999999999</v>
      </c>
      <c r="E165" s="5"/>
      <c r="F165" s="5">
        <f>E165*D165</f>
        <v>0</v>
      </c>
    </row>
    <row r="166" spans="1:6" ht="15.6">
      <c r="A166" s="108"/>
      <c r="B166" s="38" t="s">
        <v>144</v>
      </c>
      <c r="C166" s="19" t="s">
        <v>35</v>
      </c>
      <c r="D166" s="5">
        <f>120*0.12*40</f>
        <v>576</v>
      </c>
      <c r="E166" s="5"/>
      <c r="F166" s="5">
        <f>E166*D166</f>
        <v>0</v>
      </c>
    </row>
    <row r="167" spans="1:6" ht="15.6">
      <c r="A167" s="108"/>
      <c r="B167" s="38"/>
      <c r="C167" s="19"/>
      <c r="D167" s="5"/>
      <c r="E167" s="5"/>
      <c r="F167" s="5"/>
    </row>
    <row r="168" spans="1:6" ht="60">
      <c r="A168" s="108" t="s">
        <v>145</v>
      </c>
      <c r="B168" s="38" t="s">
        <v>146</v>
      </c>
      <c r="C168" s="19" t="s">
        <v>17</v>
      </c>
      <c r="D168" s="105">
        <f>9.4*0.61*0.1</f>
        <v>0.57340000000000002</v>
      </c>
      <c r="E168" s="5"/>
      <c r="F168" s="5">
        <f>E168*D168</f>
        <v>0</v>
      </c>
    </row>
    <row r="169" spans="1:6" ht="15.6">
      <c r="A169" s="108"/>
      <c r="B169" s="11"/>
      <c r="C169" s="19"/>
      <c r="D169" s="5"/>
      <c r="E169" s="5"/>
      <c r="F169" s="5"/>
    </row>
    <row r="170" spans="1:6" ht="210">
      <c r="A170" s="108" t="s">
        <v>147</v>
      </c>
      <c r="B170" s="38" t="s">
        <v>148</v>
      </c>
      <c r="C170" s="15"/>
      <c r="D170" s="15"/>
      <c r="E170" s="15"/>
      <c r="F170" s="15"/>
    </row>
    <row r="171" spans="1:6" ht="15.6">
      <c r="A171" s="108"/>
      <c r="B171" s="38" t="s">
        <v>40</v>
      </c>
      <c r="C171" s="19" t="s">
        <v>17</v>
      </c>
      <c r="D171" s="5">
        <f>0.5*0.5*0.8*23</f>
        <v>4.6000000000000005</v>
      </c>
      <c r="E171" s="5"/>
      <c r="F171" s="5">
        <f>E171*D171</f>
        <v>0</v>
      </c>
    </row>
    <row r="172" spans="1:6" ht="15.6">
      <c r="A172" s="108"/>
      <c r="B172" s="38" t="s">
        <v>149</v>
      </c>
      <c r="C172" s="19" t="s">
        <v>35</v>
      </c>
      <c r="D172" s="5">
        <f>((0.5*0.5*195)+(0.6*4*1.998)+(0.05*4*1.578))*23</f>
        <v>1238.7984000000001</v>
      </c>
      <c r="E172" s="5"/>
      <c r="F172" s="5">
        <f>E172*D172</f>
        <v>0</v>
      </c>
    </row>
    <row r="173" spans="1:6" ht="15.6">
      <c r="A173" s="108"/>
      <c r="B173" s="11"/>
      <c r="C173" s="19"/>
      <c r="D173" s="5"/>
      <c r="E173" s="5"/>
      <c r="F173" s="5"/>
    </row>
    <row r="174" spans="1:6" ht="117.6" customHeight="1">
      <c r="A174" s="108" t="s">
        <v>150</v>
      </c>
      <c r="B174" s="38" t="s">
        <v>193</v>
      </c>
      <c r="C174" s="19" t="s">
        <v>17</v>
      </c>
      <c r="D174" s="5">
        <f>0.5*0.5*0.5*15</f>
        <v>1.875</v>
      </c>
      <c r="E174" s="5"/>
      <c r="F174" s="5">
        <f>E174*D174</f>
        <v>0</v>
      </c>
    </row>
    <row r="175" spans="1:6" ht="15.6">
      <c r="A175" s="108"/>
      <c r="B175" s="11"/>
      <c r="C175" s="19"/>
      <c r="D175" s="5"/>
      <c r="E175" s="5"/>
      <c r="F175" s="5"/>
    </row>
    <row r="176" spans="1:6" ht="165">
      <c r="A176" s="108" t="s">
        <v>151</v>
      </c>
      <c r="B176" s="38" t="s">
        <v>152</v>
      </c>
      <c r="C176" s="15"/>
      <c r="D176" s="15"/>
      <c r="E176" s="15"/>
      <c r="F176" s="15"/>
    </row>
    <row r="177" spans="1:6" ht="15.6">
      <c r="A177" s="108"/>
      <c r="B177" s="11" t="s">
        <v>40</v>
      </c>
      <c r="C177" s="19" t="s">
        <v>17</v>
      </c>
      <c r="D177" s="5">
        <f>0.3*0.3*1*5</f>
        <v>0.44999999999999996</v>
      </c>
      <c r="E177" s="5"/>
      <c r="F177" s="5">
        <f>E177*D177</f>
        <v>0</v>
      </c>
    </row>
    <row r="178" spans="1:6" ht="15.6">
      <c r="A178" s="108"/>
      <c r="B178" s="11" t="s">
        <v>153</v>
      </c>
      <c r="C178" s="19" t="s">
        <v>35</v>
      </c>
      <c r="D178" s="5">
        <f>0.4*10*3.38</f>
        <v>13.52</v>
      </c>
      <c r="E178" s="5"/>
      <c r="F178" s="5">
        <f>E178*D178</f>
        <v>0</v>
      </c>
    </row>
    <row r="179" spans="1:6" ht="15.6">
      <c r="A179" s="108"/>
      <c r="B179" s="11"/>
      <c r="C179" s="19"/>
      <c r="D179" s="5"/>
      <c r="E179" s="5"/>
      <c r="F179" s="5"/>
    </row>
    <row r="180" spans="1:6" ht="90" customHeight="1">
      <c r="A180" s="108" t="s">
        <v>154</v>
      </c>
      <c r="B180" s="106" t="s">
        <v>155</v>
      </c>
      <c r="C180" s="3" t="s">
        <v>156</v>
      </c>
      <c r="D180" s="107">
        <v>307</v>
      </c>
      <c r="E180" s="3"/>
      <c r="F180" s="5">
        <f>D180*E180</f>
        <v>0</v>
      </c>
    </row>
    <row r="181" spans="1:6" ht="15.6">
      <c r="A181" s="108"/>
      <c r="B181" s="11"/>
      <c r="C181" s="19"/>
      <c r="D181" s="5"/>
      <c r="E181" s="5"/>
      <c r="F181" s="5"/>
    </row>
    <row r="182" spans="1:6" ht="15.6">
      <c r="A182" s="108"/>
      <c r="B182" s="11"/>
      <c r="C182" s="19"/>
      <c r="D182" s="5"/>
      <c r="E182" s="5"/>
      <c r="F182" s="5"/>
    </row>
    <row r="183" spans="1:6" ht="31.2">
      <c r="A183" s="110"/>
      <c r="B183" s="39" t="s">
        <v>157</v>
      </c>
      <c r="C183" s="6"/>
      <c r="D183" s="7"/>
      <c r="E183" s="8"/>
      <c r="F183" s="73">
        <f>SUM(F162:G181)</f>
        <v>0</v>
      </c>
    </row>
    <row r="184" spans="1:6" ht="15.6">
      <c r="A184" s="97"/>
      <c r="B184" s="10"/>
      <c r="C184" s="19"/>
      <c r="D184" s="5"/>
      <c r="E184" s="9"/>
      <c r="F184" s="5"/>
    </row>
    <row r="185" spans="1:6" ht="15.6">
      <c r="A185" s="108"/>
      <c r="B185" s="11"/>
      <c r="C185" s="19"/>
      <c r="D185" s="5"/>
      <c r="E185" s="5"/>
      <c r="F185" s="5"/>
    </row>
    <row r="186" spans="1:6" ht="15.6">
      <c r="A186" s="111" t="s">
        <v>158</v>
      </c>
      <c r="B186" s="103" t="s">
        <v>159</v>
      </c>
      <c r="C186" s="19"/>
      <c r="D186" s="5"/>
      <c r="E186" s="5"/>
      <c r="F186" s="5"/>
    </row>
    <row r="187" spans="1:6" ht="15.6">
      <c r="A187" s="97"/>
      <c r="B187" s="11"/>
      <c r="C187" s="19"/>
      <c r="D187" s="5"/>
      <c r="E187" s="5"/>
      <c r="F187" s="5"/>
    </row>
    <row r="188" spans="1:6" ht="189" customHeight="1">
      <c r="A188" s="97" t="s">
        <v>160</v>
      </c>
      <c r="B188" s="106" t="s">
        <v>161</v>
      </c>
      <c r="C188" s="15"/>
      <c r="D188" s="15"/>
      <c r="E188" s="15"/>
      <c r="F188" s="15"/>
    </row>
    <row r="189" spans="1:6" ht="15.6">
      <c r="A189" s="97"/>
      <c r="B189" s="24" t="s">
        <v>162</v>
      </c>
      <c r="C189" s="3" t="s">
        <v>50</v>
      </c>
      <c r="D189" s="107">
        <v>189</v>
      </c>
      <c r="E189" s="107"/>
      <c r="F189" s="5">
        <f>E189*D189</f>
        <v>0</v>
      </c>
    </row>
    <row r="190" spans="1:6" ht="15.6">
      <c r="A190" s="97"/>
      <c r="B190" s="24" t="s">
        <v>163</v>
      </c>
      <c r="C190" s="3" t="s">
        <v>35</v>
      </c>
      <c r="D190" s="107">
        <f>189*0.8</f>
        <v>151.20000000000002</v>
      </c>
      <c r="E190" s="107"/>
      <c r="F190" s="5">
        <f>E190*D190</f>
        <v>0</v>
      </c>
    </row>
    <row r="191" spans="1:6" ht="15.6">
      <c r="A191" s="97"/>
      <c r="B191" s="24" t="s">
        <v>164</v>
      </c>
      <c r="C191" s="19" t="s">
        <v>17</v>
      </c>
      <c r="D191" s="5">
        <f>189*0.11</f>
        <v>20.79</v>
      </c>
      <c r="E191" s="5"/>
      <c r="F191" s="5">
        <f>E191*D191</f>
        <v>0</v>
      </c>
    </row>
    <row r="192" spans="1:6" ht="15.6">
      <c r="A192" s="97"/>
      <c r="B192" s="24" t="s">
        <v>165</v>
      </c>
      <c r="C192" s="3" t="s">
        <v>50</v>
      </c>
      <c r="D192" s="107">
        <v>189</v>
      </c>
      <c r="E192" s="107"/>
      <c r="F192" s="5">
        <f>E192*D192</f>
        <v>0</v>
      </c>
    </row>
    <row r="193" spans="1:6" ht="15.6">
      <c r="A193" s="112"/>
      <c r="B193" s="38"/>
      <c r="C193" s="19"/>
      <c r="D193" s="5"/>
      <c r="E193" s="5"/>
      <c r="F193" s="5"/>
    </row>
    <row r="194" spans="1:6" ht="15.6">
      <c r="A194" s="110"/>
      <c r="B194" s="39" t="s">
        <v>166</v>
      </c>
      <c r="C194" s="6"/>
      <c r="D194" s="7"/>
      <c r="E194" s="8"/>
      <c r="F194" s="73">
        <f>SUM(F189:F192)</f>
        <v>0</v>
      </c>
    </row>
    <row r="195" spans="1:6" ht="15.6">
      <c r="A195" s="97"/>
      <c r="B195" s="10"/>
      <c r="C195" s="19"/>
      <c r="D195" s="5"/>
      <c r="E195" s="9"/>
      <c r="F195" s="5"/>
    </row>
    <row r="196" spans="1:6" ht="15.6">
      <c r="A196" s="97"/>
      <c r="B196" s="10"/>
      <c r="C196" s="19"/>
      <c r="D196" s="5"/>
      <c r="E196" s="9"/>
      <c r="F196" s="5"/>
    </row>
    <row r="197" spans="1:6" ht="15.6">
      <c r="A197" s="111" t="s">
        <v>167</v>
      </c>
      <c r="B197" s="103" t="s">
        <v>168</v>
      </c>
      <c r="C197" s="1"/>
      <c r="D197" s="2"/>
      <c r="E197" s="2"/>
      <c r="F197" s="2"/>
    </row>
    <row r="198" spans="1:6" ht="15.6">
      <c r="A198" s="113"/>
      <c r="B198" s="139"/>
      <c r="C198" s="139"/>
      <c r="D198" s="139"/>
      <c r="E198" s="139"/>
      <c r="F198" s="139"/>
    </row>
    <row r="199" spans="1:6" ht="130.19999999999999" customHeight="1">
      <c r="A199" s="97" t="s">
        <v>169</v>
      </c>
      <c r="B199" s="34" t="s">
        <v>170</v>
      </c>
      <c r="C199" s="19" t="s">
        <v>10</v>
      </c>
      <c r="D199" s="5">
        <f>13</f>
        <v>13</v>
      </c>
      <c r="E199" s="5"/>
      <c r="F199" s="5">
        <f>D199*E199</f>
        <v>0</v>
      </c>
    </row>
    <row r="200" spans="1:6" ht="15.6">
      <c r="A200" s="97"/>
      <c r="B200" s="38"/>
    </row>
    <row r="201" spans="1:6" ht="105">
      <c r="A201" s="97" t="s">
        <v>171</v>
      </c>
      <c r="B201" s="34" t="s">
        <v>172</v>
      </c>
      <c r="C201" s="19" t="s">
        <v>10</v>
      </c>
      <c r="D201" s="5">
        <f>2.8*0.3*24</f>
        <v>20.16</v>
      </c>
      <c r="E201" s="5"/>
      <c r="F201" s="5">
        <f>D201*E201</f>
        <v>0</v>
      </c>
    </row>
    <row r="202" spans="1:6" ht="15.6">
      <c r="A202" s="97"/>
      <c r="B202" s="34"/>
      <c r="C202" s="19"/>
      <c r="D202" s="5"/>
      <c r="E202" s="5"/>
      <c r="F202" s="5"/>
    </row>
    <row r="203" spans="1:6" ht="105">
      <c r="A203" s="97" t="s">
        <v>173</v>
      </c>
      <c r="B203" s="34" t="s">
        <v>174</v>
      </c>
      <c r="C203" s="19" t="s">
        <v>10</v>
      </c>
      <c r="D203" s="5">
        <f>2*0.3*20</f>
        <v>12</v>
      </c>
      <c r="E203" s="5"/>
      <c r="F203" s="5">
        <f>D203*E203</f>
        <v>0</v>
      </c>
    </row>
    <row r="204" spans="1:6" ht="15.6">
      <c r="A204" s="97"/>
      <c r="B204" s="38"/>
    </row>
    <row r="205" spans="1:6" ht="100.2" customHeight="1">
      <c r="A205" s="97" t="s">
        <v>175</v>
      </c>
      <c r="B205" s="34" t="s">
        <v>176</v>
      </c>
      <c r="C205" s="19" t="s">
        <v>17</v>
      </c>
      <c r="D205" s="5">
        <f>4</f>
        <v>4</v>
      </c>
      <c r="E205" s="5"/>
      <c r="F205" s="5">
        <f>D205*E205</f>
        <v>0</v>
      </c>
    </row>
    <row r="206" spans="1:6" ht="15.6">
      <c r="A206" s="97"/>
      <c r="B206" s="38"/>
      <c r="C206" s="19"/>
      <c r="D206" s="5"/>
      <c r="E206" s="5"/>
      <c r="F206" s="5"/>
    </row>
    <row r="207" spans="1:6" ht="15.6">
      <c r="A207" s="110"/>
      <c r="B207" s="39" t="s">
        <v>177</v>
      </c>
      <c r="C207" s="6"/>
      <c r="D207" s="7"/>
      <c r="E207" s="8"/>
      <c r="F207" s="73">
        <f>SUM(F199:F205)</f>
        <v>0</v>
      </c>
    </row>
    <row r="208" spans="1:6" ht="15.6">
      <c r="A208" s="114"/>
    </row>
    <row r="209" spans="1:6" ht="16.2" thickBot="1">
      <c r="A209" s="114"/>
    </row>
    <row r="210" spans="1:6" ht="15.6">
      <c r="A210" s="115"/>
      <c r="B210" s="116" t="s">
        <v>179</v>
      </c>
      <c r="C210" s="117"/>
      <c r="D210" s="118"/>
      <c r="E210" s="117"/>
      <c r="F210" s="119">
        <f>F207+F194+F183+F154+F104+F19</f>
        <v>0</v>
      </c>
    </row>
    <row r="211" spans="1:6" ht="15.6">
      <c r="A211" s="109"/>
      <c r="B211" s="120" t="s">
        <v>180</v>
      </c>
      <c r="C211" s="121"/>
      <c r="D211" s="122"/>
      <c r="E211" s="121"/>
      <c r="F211" s="123">
        <f>F210*0.25</f>
        <v>0</v>
      </c>
    </row>
    <row r="212" spans="1:6" ht="18" thickBot="1">
      <c r="A212" s="124"/>
      <c r="B212" s="125" t="s">
        <v>37</v>
      </c>
      <c r="C212" s="47"/>
      <c r="D212" s="48"/>
      <c r="E212" s="47"/>
      <c r="F212" s="126">
        <f>F210+F211</f>
        <v>0</v>
      </c>
    </row>
    <row r="215" spans="1:6">
      <c r="D215" s="12" t="s">
        <v>181</v>
      </c>
      <c r="E215" s="13" t="s">
        <v>183</v>
      </c>
    </row>
  </sheetData>
  <mergeCells count="8">
    <mergeCell ref="B198:F198"/>
    <mergeCell ref="B110:F110"/>
    <mergeCell ref="B108:F108"/>
    <mergeCell ref="A11:F11"/>
    <mergeCell ref="A3:F3"/>
    <mergeCell ref="A5:F5"/>
    <mergeCell ref="B25:F25"/>
    <mergeCell ref="B6:E6"/>
  </mergeCells>
  <phoneticPr fontId="1" type="noConversion"/>
  <pageMargins left="0.51181102362204722" right="0.51181102362204722" top="0.98425196850393704" bottom="0.98425196850393704" header="0.39370078740157483" footer="0.51181102362204722"/>
  <pageSetup paperSize="9" scale="68" orientation="portrait" horizontalDpi="4294967293" r:id="rId1"/>
  <headerFooter>
    <oddHeader>&amp;A&amp;RPage &amp;P</oddHeader>
    <oddFooter>&amp;RStranica &amp;P od &amp;N</oddFooter>
  </headerFooter>
  <rowBreaks count="8" manualBreakCount="8">
    <brk id="35" max="16383" man="1"/>
    <brk id="57" max="16383" man="1"/>
    <brk id="93" max="16383" man="1"/>
    <brk id="117" max="16383" man="1"/>
    <brk id="139" max="16383" man="1"/>
    <brk id="169" max="5" man="1"/>
    <brk id="184" max="5" man="1"/>
    <brk id="20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List1</vt:lpstr>
      <vt:lpstr>List1!Print_Area</vt:lpstr>
      <vt:lpstr>List1!Print_Titles</vt:lpstr>
    </vt:vector>
  </TitlesOfParts>
  <Company>RH - TDU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ivanka laskarin</dc:creator>
  <cp:lastModifiedBy>ana laca</cp:lastModifiedBy>
  <cp:lastPrinted>2017-02-10T07:45:15Z</cp:lastPrinted>
  <dcterms:created xsi:type="dcterms:W3CDTF">2014-10-27T13:53:27Z</dcterms:created>
  <dcterms:modified xsi:type="dcterms:W3CDTF">2017-02-14T10:36:56Z</dcterms:modified>
</cp:coreProperties>
</file>